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m_dlw\OneDrive - Sam Houston State University\_My Documents\_Research Projects\__CHEM 4395\Volek, Tanner\"/>
    </mc:Choice>
  </mc:AlternateContent>
  <xr:revisionPtr revIDLastSave="43" documentId="11_86091709A380AEDA01A30E2F79C60FB9537A7FD4" xr6:coauthVersionLast="45" xr6:coauthVersionMax="45" xr10:uidLastSave="{643596A5-C29A-4255-8FB4-23ACAFF9D744}"/>
  <bookViews>
    <workbookView xWindow="28680" yWindow="-120" windowWidth="29040" windowHeight="15840" xr2:uid="{00000000-000D-0000-FFFF-FFFF00000000}"/>
  </bookViews>
  <sheets>
    <sheet name="HSP Calcs" sheetId="27" r:id="rId1"/>
    <sheet name="HSP Sphere" sheetId="10" r:id="rId2"/>
    <sheet name="HSP Solvent Blends and Chi" sheetId="11" r:id="rId3"/>
  </sheets>
  <definedNames>
    <definedName name="Absorbed">#REF!</definedName>
    <definedName name="Approx_RI">#REF!</definedName>
    <definedName name="AR_">#REF!</definedName>
    <definedName name="AreaF1">#REF!</definedName>
    <definedName name="AreaF2">#REF!</definedName>
    <definedName name="B">#REF!</definedName>
    <definedName name="Bond_R">#REF!</definedName>
    <definedName name="c_">#REF!</definedName>
    <definedName name="Calculated_thickness_µm">#REF!</definedName>
    <definedName name="CB">#REF!</definedName>
    <definedName name="Chi">#REF!</definedName>
    <definedName name="CK">#REF!</definedName>
    <definedName name="CR">#REF!</definedName>
    <definedName name="d">#REF!</definedName>
    <definedName name="dD" localSheetId="2">'HSP Solvent Blends and Chi'!$B$3</definedName>
    <definedName name="dD">'HSP Sphere'!$B$3</definedName>
    <definedName name="Deflection">#REF!</definedName>
    <definedName name="Density">#REF!</definedName>
    <definedName name="dH" localSheetId="2">'HSP Solvent Blends and Chi'!$D$3</definedName>
    <definedName name="dH">'HSP Sphere'!$D$3</definedName>
    <definedName name="Distance">'HSP Solvent Blends and Chi'!$L$22</definedName>
    <definedName name="divStep">#REF!</definedName>
    <definedName name="DLVODensity">#REF!</definedName>
    <definedName name="dMax">#REF!</definedName>
    <definedName name="dMin">#REF!</definedName>
    <definedName name="dP" localSheetId="2">'HSP Solvent Blends and Chi'!$C$3</definedName>
    <definedName name="dP">'HSP Sphere'!$C$3</definedName>
    <definedName name="e">#REF!</definedName>
    <definedName name="e0">#REF!</definedName>
    <definedName name="Ea">#REF!</definedName>
    <definedName name="Failure_Value">#REF!</definedName>
    <definedName name="FCa">#REF!</definedName>
    <definedName name="FDensity">#REF!</definedName>
    <definedName name="FGravity">#REF!</definedName>
    <definedName name="FRadius">#REF!</definedName>
    <definedName name="FSurften">#REF!</definedName>
    <definedName name="fThick">#REF!</definedName>
    <definedName name="FudgeFactor">#REF!</definedName>
    <definedName name="FVelocity">#REF!</definedName>
    <definedName name="FViscosity">#REF!</definedName>
    <definedName name="g">#REF!</definedName>
    <definedName name="Gravity">#REF!</definedName>
    <definedName name="h">#REF!</definedName>
    <definedName name="h0">#REF!</definedName>
    <definedName name="Hamaker">#REF!</definedName>
    <definedName name="Hardness">#REF!</definedName>
    <definedName name="HHardness">#REF!</definedName>
    <definedName name="Higher_wavelength">#REF!</definedName>
    <definedName name="HModulus">#REF!</definedName>
    <definedName name="Hukki_R">#REF!</definedName>
    <definedName name="I">#REF!</definedName>
    <definedName name="iModulus">#REF!</definedName>
    <definedName name="iPoisson">#REF!</definedName>
    <definedName name="k_1">#REF!</definedName>
    <definedName name="K_K_R">#REF!</definedName>
    <definedName name="kB">#REF!</definedName>
    <definedName name="Km">#REF!</definedName>
    <definedName name="Kmunload">#REF!</definedName>
    <definedName name="Layer">#REF!</definedName>
    <definedName name="Length">#REF!</definedName>
    <definedName name="lnA">#REF!</definedName>
    <definedName name="Lower_wavelength">#REF!</definedName>
    <definedName name="mass">#REF!</definedName>
    <definedName name="Modulus">#REF!</definedName>
    <definedName name="MVol">#REF!</definedName>
    <definedName name="MVolChi">'HSP Solvent Blends and Chi'!$L$23</definedName>
    <definedName name="NA">#REF!</definedName>
    <definedName name="Number_of_peaks">#REF!</definedName>
    <definedName name="Offset">#REF!</definedName>
    <definedName name="Optical_thickness_μm">#REF!</definedName>
    <definedName name="oThick">#REF!</definedName>
    <definedName name="PMax">#REF!</definedName>
    <definedName name="PotAtt">#REF!</definedName>
    <definedName name="PotRep">#REF!</definedName>
    <definedName name="R_" localSheetId="2">'HSP Solvent Blends and Chi'!$E$3</definedName>
    <definedName name="R_">'HSP Sphere'!$E$4</definedName>
    <definedName name="radius">#REF!</definedName>
    <definedName name="rModulus">#REF!</definedName>
    <definedName name="RT">'HSP Solvent Blends and Chi'!$L$26</definedName>
    <definedName name="s">#REF!</definedName>
    <definedName name="Scale_h">#REF!</definedName>
    <definedName name="sForce">#REF!</definedName>
    <definedName name="solver_adj" localSheetId="2" hidden="1">'HSP Solvent Blends and Chi'!$B$3:$D$3</definedName>
    <definedName name="solver_adj" localSheetId="1" hidden="1">'HSP Sphere'!$B$3:$E$3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3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100</definedName>
    <definedName name="solver_lhs1" localSheetId="2" hidden="1">'HSP Solvent Blends and Chi'!$B$3</definedName>
    <definedName name="solver_lhs1" localSheetId="1" hidden="1">'HSP Sphere'!$B$3:$D$3</definedName>
    <definedName name="solver_lhs2" localSheetId="2" hidden="1">'HSP Solvent Blends and Chi'!$D$3</definedName>
    <definedName name="solver_lhs2" localSheetId="1" hidden="1">'HSP Sphere'!$E$4</definedName>
    <definedName name="solver_lhs3" localSheetId="2" hidden="1">'HSP Solvent Blends and Chi'!$C$3</definedName>
    <definedName name="solver_lhs3" localSheetId="1" hidden="1">'HSP Sphere'!$E$4</definedName>
    <definedName name="solver_lhs4" localSheetId="1" hidden="1">'HSP Sphere'!$E$4</definedName>
    <definedName name="solver_lhs5" localSheetId="1" hidden="1">'HSP Sphere'!$B$3</definedName>
    <definedName name="solver_lhs6" localSheetId="1" hidden="1">'HSP Sphere'!$D$3</definedName>
    <definedName name="solver_lhs7" localSheetId="1" hidden="1">'HSP Sphere'!$C$3</definedName>
    <definedName name="solver_lin" localSheetId="1" hidden="1">2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1</definedName>
    <definedName name="solver_neg" localSheetId="2" hidden="1">1</definedName>
    <definedName name="solver_neg" localSheetId="1" hidden="1">2</definedName>
    <definedName name="solver_nod" localSheetId="2" hidden="1">2147483647</definedName>
    <definedName name="solver_nod" localSheetId="1" hidden="1">2147483647</definedName>
    <definedName name="solver_num" localSheetId="2" hidden="1">3</definedName>
    <definedName name="solver_num" localSheetId="1" hidden="1">7</definedName>
    <definedName name="solver_nwt" localSheetId="2" hidden="1">1</definedName>
    <definedName name="solver_nwt" localSheetId="1" hidden="1">1</definedName>
    <definedName name="solver_opt" localSheetId="2" hidden="1">'HSP Solvent Blends and Chi'!$L$28</definedName>
    <definedName name="solver_opt" localSheetId="1" hidden="1">'HSP Sphere'!$I$6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el1" localSheetId="2" hidden="1">3</definedName>
    <definedName name="solver_rel1" localSheetId="1" hidden="1">1</definedName>
    <definedName name="solver_rel2" localSheetId="2" hidden="1">3</definedName>
    <definedName name="solver_rel2" localSheetId="1" hidden="1">1</definedName>
    <definedName name="solver_rel3" localSheetId="2" hidden="1">3</definedName>
    <definedName name="solver_rel3" localSheetId="1" hidden="1">3</definedName>
    <definedName name="solver_rel4" localSheetId="1" hidden="1">3</definedName>
    <definedName name="solver_rel5" localSheetId="1" hidden="1">3</definedName>
    <definedName name="solver_rel6" localSheetId="1" hidden="1">3</definedName>
    <definedName name="solver_rel7" localSheetId="1" hidden="1">3</definedName>
    <definedName name="solver_rhs1" localSheetId="2" hidden="1">13</definedName>
    <definedName name="solver_rhs1" localSheetId="1" hidden="1">20</definedName>
    <definedName name="solver_rhs2" localSheetId="2" hidden="1">0</definedName>
    <definedName name="solver_rhs2" localSheetId="1" hidden="1">12</definedName>
    <definedName name="solver_rhs3" localSheetId="2" hidden="1">0</definedName>
    <definedName name="solver_rhs3" localSheetId="1" hidden="1">'HSP Sphere'!$L$95</definedName>
    <definedName name="solver_rhs4" localSheetId="1" hidden="1">1</definedName>
    <definedName name="solver_rhs5" localSheetId="1" hidden="1">13</definedName>
    <definedName name="solver_rhs6" localSheetId="1" hidden="1">0</definedName>
    <definedName name="solver_rhs7" localSheetId="1" hidden="1">0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10000</definedName>
    <definedName name="solver_tim" localSheetId="2" hidden="1">2147483647</definedName>
    <definedName name="solver_tim" localSheetId="1" hidden="1">100</definedName>
    <definedName name="solver_tol" localSheetId="2" hidden="1">0.01</definedName>
    <definedName name="solver_tol" localSheetId="1" hidden="1">0.05</definedName>
    <definedName name="solver_typ" localSheetId="2" hidden="1">1</definedName>
    <definedName name="solver_typ" localSheetId="1" hidden="1">1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  <definedName name="sPoisson">#REF!</definedName>
    <definedName name="sRadius">#REF!</definedName>
    <definedName name="Surface_Potential">#REF!</definedName>
    <definedName name="SurfTen">#REF!</definedName>
    <definedName name="sViscosity">#REF!</definedName>
    <definedName name="T">#REF!</definedName>
    <definedName name="Temperature">'HSP Solvent Blends and Chi'!$L$24</definedName>
    <definedName name="Thickness">#REF!</definedName>
    <definedName name="uDMax">#REF!</definedName>
    <definedName name="VdWmin">#REF!</definedName>
    <definedName name="Velocity">#REF!</definedName>
    <definedName name="Viscosity">#REF!</definedName>
    <definedName name="Well">#REF!</definedName>
    <definedName name="x">#REF!</definedName>
    <definedName name="xystep">#REF!</definedName>
    <definedName name="y">#REF!</definedName>
    <definedName name="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0" l="1"/>
  <c r="K12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9" i="10"/>
  <c r="K30" i="10"/>
  <c r="K31" i="10"/>
  <c r="K32" i="10"/>
  <c r="K34" i="10"/>
  <c r="K35" i="10"/>
  <c r="K39" i="10"/>
  <c r="K40" i="10"/>
  <c r="K41" i="10"/>
  <c r="K44" i="10"/>
  <c r="K45" i="10"/>
  <c r="K46" i="10"/>
  <c r="K47" i="10"/>
  <c r="K48" i="10"/>
  <c r="K49" i="10"/>
  <c r="K50" i="10"/>
  <c r="K51" i="10"/>
  <c r="K52" i="10"/>
  <c r="K54" i="10"/>
  <c r="K55" i="10"/>
  <c r="K56" i="10"/>
  <c r="K57" i="10"/>
  <c r="K58" i="10"/>
  <c r="K60" i="10"/>
  <c r="K61" i="10"/>
  <c r="K63" i="10"/>
  <c r="K64" i="10"/>
  <c r="K65" i="10"/>
  <c r="K66" i="10"/>
  <c r="K68" i="10"/>
  <c r="K69" i="10"/>
  <c r="K70" i="10"/>
  <c r="K71" i="10"/>
  <c r="K72" i="10"/>
  <c r="K75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2" i="10"/>
  <c r="G2" i="10" l="1"/>
  <c r="L10" i="10" l="1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8" i="10"/>
  <c r="L29" i="10"/>
  <c r="L30" i="10"/>
  <c r="L31" i="10"/>
  <c r="L32" i="10"/>
  <c r="L33" i="10"/>
  <c r="L34" i="10"/>
  <c r="L35" i="10"/>
  <c r="L37" i="10"/>
  <c r="L39" i="10"/>
  <c r="L40" i="10"/>
  <c r="L41" i="10"/>
  <c r="L42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8" i="10"/>
  <c r="L69" i="10"/>
  <c r="L70" i="10"/>
  <c r="L71" i="10"/>
  <c r="L72" i="10"/>
  <c r="L75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2" i="10"/>
  <c r="L93" i="10"/>
  <c r="L94" i="10"/>
  <c r="D98" i="10"/>
  <c r="B99" i="10"/>
  <c r="B100" i="10" s="1"/>
  <c r="B98" i="10"/>
  <c r="G97" i="10"/>
  <c r="D99" i="10" s="1"/>
  <c r="C98" i="10" l="1"/>
  <c r="C100" i="10" s="1"/>
  <c r="C99" i="10"/>
  <c r="D100" i="10"/>
  <c r="D101" i="10" s="1"/>
  <c r="D4" i="10" s="1"/>
  <c r="B101" i="10"/>
  <c r="C101" i="10" l="1"/>
  <c r="C4" i="10" s="1"/>
  <c r="B4" i="10"/>
  <c r="G95" i="10" l="1"/>
  <c r="H9" i="10" l="1"/>
  <c r="J9" i="10" l="1"/>
  <c r="K9" i="10" s="1"/>
  <c r="L9" i="10"/>
  <c r="D5" i="10"/>
  <c r="C5" i="10"/>
  <c r="L26" i="11" l="1"/>
  <c r="L28" i="11" s="1"/>
  <c r="P7" i="11" l="1"/>
  <c r="Q7" i="11" s="1"/>
  <c r="P6" i="11"/>
  <c r="Q6" i="11" s="1"/>
  <c r="L10" i="11"/>
  <c r="N10" i="11" s="1"/>
  <c r="L11" i="11"/>
  <c r="M11" i="11" s="1"/>
  <c r="L12" i="11"/>
  <c r="O12" i="11" s="1"/>
  <c r="L13" i="11"/>
  <c r="N13" i="11" s="1"/>
  <c r="L14" i="11"/>
  <c r="N14" i="11" s="1"/>
  <c r="L15" i="11"/>
  <c r="M15" i="11" s="1"/>
  <c r="L16" i="11"/>
  <c r="O16" i="11" s="1"/>
  <c r="L17" i="11"/>
  <c r="N17" i="11" s="1"/>
  <c r="L18" i="11"/>
  <c r="N18" i="11" s="1"/>
  <c r="L19" i="11"/>
  <c r="M19" i="11" s="1"/>
  <c r="L9" i="11"/>
  <c r="N9" i="11" s="1"/>
  <c r="M14" i="11" l="1"/>
  <c r="O18" i="11"/>
  <c r="O14" i="11"/>
  <c r="O10" i="11"/>
  <c r="M18" i="11"/>
  <c r="M10" i="11"/>
  <c r="P10" i="11" s="1"/>
  <c r="Q10" i="11" s="1"/>
  <c r="N16" i="11"/>
  <c r="N12" i="11"/>
  <c r="M17" i="11"/>
  <c r="M13" i="11"/>
  <c r="O19" i="11"/>
  <c r="O17" i="11"/>
  <c r="O15" i="11"/>
  <c r="O13" i="11"/>
  <c r="O11" i="11"/>
  <c r="O9" i="11"/>
  <c r="M9" i="11"/>
  <c r="M16" i="11"/>
  <c r="M12" i="11"/>
  <c r="N19" i="11"/>
  <c r="N15" i="11"/>
  <c r="P15" i="11" s="1"/>
  <c r="Q15" i="11" s="1"/>
  <c r="N11" i="11"/>
  <c r="G10" i="11"/>
  <c r="H10" i="11"/>
  <c r="I10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G42" i="11"/>
  <c r="H42" i="11"/>
  <c r="I42" i="11"/>
  <c r="G43" i="11"/>
  <c r="H43" i="11"/>
  <c r="I43" i="11"/>
  <c r="G44" i="11"/>
  <c r="H44" i="11"/>
  <c r="I44" i="11"/>
  <c r="G45" i="11"/>
  <c r="H45" i="11"/>
  <c r="I45" i="11"/>
  <c r="G46" i="11"/>
  <c r="H46" i="11"/>
  <c r="I46" i="11"/>
  <c r="G47" i="11"/>
  <c r="H47" i="11"/>
  <c r="I47" i="11"/>
  <c r="G48" i="11"/>
  <c r="H48" i="11"/>
  <c r="I48" i="11"/>
  <c r="G49" i="11"/>
  <c r="H49" i="11"/>
  <c r="I49" i="11"/>
  <c r="G50" i="11"/>
  <c r="H50" i="11"/>
  <c r="I50" i="11"/>
  <c r="G51" i="11"/>
  <c r="H51" i="11"/>
  <c r="I51" i="11"/>
  <c r="G52" i="11"/>
  <c r="H52" i="11"/>
  <c r="I52" i="11"/>
  <c r="G53" i="11"/>
  <c r="H53" i="11"/>
  <c r="I53" i="11"/>
  <c r="G54" i="11"/>
  <c r="H54" i="11"/>
  <c r="I54" i="11"/>
  <c r="G55" i="11"/>
  <c r="H55" i="11"/>
  <c r="I55" i="11"/>
  <c r="G56" i="11"/>
  <c r="H56" i="11"/>
  <c r="I56" i="11"/>
  <c r="G57" i="11"/>
  <c r="H57" i="11"/>
  <c r="I57" i="11"/>
  <c r="G58" i="11"/>
  <c r="H58" i="11"/>
  <c r="I58" i="11"/>
  <c r="G59" i="11"/>
  <c r="H59" i="11"/>
  <c r="I59" i="11"/>
  <c r="G60" i="11"/>
  <c r="H60" i="11"/>
  <c r="I60" i="11"/>
  <c r="G61" i="11"/>
  <c r="H61" i="11"/>
  <c r="I61" i="11"/>
  <c r="G62" i="11"/>
  <c r="H62" i="11"/>
  <c r="I62" i="11"/>
  <c r="G63" i="11"/>
  <c r="H63" i="11"/>
  <c r="I63" i="11"/>
  <c r="G64" i="11"/>
  <c r="H64" i="11"/>
  <c r="I64" i="11"/>
  <c r="G65" i="11"/>
  <c r="H65" i="11"/>
  <c r="I65" i="11"/>
  <c r="G66" i="11"/>
  <c r="H66" i="11"/>
  <c r="I66" i="11"/>
  <c r="G67" i="11"/>
  <c r="H67" i="11"/>
  <c r="I67" i="11"/>
  <c r="G68" i="11"/>
  <c r="H68" i="11"/>
  <c r="I68" i="11"/>
  <c r="G69" i="11"/>
  <c r="H69" i="11"/>
  <c r="I69" i="11"/>
  <c r="G70" i="11"/>
  <c r="H70" i="11"/>
  <c r="I70" i="11"/>
  <c r="G71" i="11"/>
  <c r="H71" i="11"/>
  <c r="I71" i="11"/>
  <c r="G72" i="11"/>
  <c r="H72" i="11"/>
  <c r="I72" i="11"/>
  <c r="G73" i="11"/>
  <c r="H73" i="11"/>
  <c r="I73" i="11"/>
  <c r="G74" i="11"/>
  <c r="H74" i="11"/>
  <c r="I74" i="11"/>
  <c r="G75" i="11"/>
  <c r="H75" i="11"/>
  <c r="I75" i="11"/>
  <c r="G76" i="11"/>
  <c r="H76" i="11"/>
  <c r="I76" i="11"/>
  <c r="G77" i="11"/>
  <c r="H77" i="11"/>
  <c r="I77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G84" i="11"/>
  <c r="H84" i="11"/>
  <c r="I84" i="11"/>
  <c r="G85" i="11"/>
  <c r="H85" i="11"/>
  <c r="I85" i="11"/>
  <c r="G86" i="11"/>
  <c r="H86" i="11"/>
  <c r="I86" i="11"/>
  <c r="G87" i="11"/>
  <c r="H87" i="11"/>
  <c r="I87" i="11"/>
  <c r="G88" i="11"/>
  <c r="H88" i="11"/>
  <c r="I88" i="11"/>
  <c r="G89" i="11"/>
  <c r="H89" i="11"/>
  <c r="I89" i="11"/>
  <c r="G90" i="11"/>
  <c r="H90" i="11"/>
  <c r="I90" i="11"/>
  <c r="G91" i="11"/>
  <c r="H91" i="11"/>
  <c r="I91" i="11"/>
  <c r="G92" i="11"/>
  <c r="H92" i="11"/>
  <c r="I92" i="11"/>
  <c r="G93" i="11"/>
  <c r="H93" i="11"/>
  <c r="I93" i="11"/>
  <c r="G94" i="11"/>
  <c r="H94" i="11"/>
  <c r="I94" i="11"/>
  <c r="H9" i="11"/>
  <c r="I9" i="11"/>
  <c r="G9" i="11"/>
  <c r="F7" i="11"/>
  <c r="C6" i="10"/>
  <c r="E6" i="10" s="1"/>
  <c r="B5" i="10"/>
  <c r="J92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5" i="10"/>
  <c r="J72" i="10"/>
  <c r="J71" i="10"/>
  <c r="J70" i="10"/>
  <c r="J69" i="10"/>
  <c r="J68" i="10"/>
  <c r="J66" i="10"/>
  <c r="J65" i="10"/>
  <c r="J64" i="10"/>
  <c r="J63" i="10"/>
  <c r="J61" i="10"/>
  <c r="J60" i="10"/>
  <c r="J58" i="10"/>
  <c r="J57" i="10"/>
  <c r="J56" i="10"/>
  <c r="J55" i="10"/>
  <c r="J54" i="10"/>
  <c r="J52" i="10"/>
  <c r="J51" i="10"/>
  <c r="J50" i="10"/>
  <c r="J49" i="10"/>
  <c r="J48" i="10"/>
  <c r="J47" i="10"/>
  <c r="J46" i="10"/>
  <c r="J45" i="10"/>
  <c r="J44" i="10"/>
  <c r="J41" i="10"/>
  <c r="J40" i="10"/>
  <c r="J39" i="10"/>
  <c r="J35" i="10"/>
  <c r="J34" i="10"/>
  <c r="J32" i="10"/>
  <c r="J31" i="10"/>
  <c r="J30" i="10"/>
  <c r="J29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2" i="10"/>
  <c r="J11" i="10"/>
  <c r="I29" i="10"/>
  <c r="I30" i="10"/>
  <c r="I31" i="10"/>
  <c r="I32" i="10"/>
  <c r="I34" i="10"/>
  <c r="I35" i="10"/>
  <c r="I39" i="10"/>
  <c r="I40" i="10"/>
  <c r="I41" i="10"/>
  <c r="I44" i="10"/>
  <c r="I45" i="10"/>
  <c r="I46" i="10"/>
  <c r="I47" i="10"/>
  <c r="I48" i="10"/>
  <c r="I49" i="10"/>
  <c r="I50" i="10"/>
  <c r="I51" i="10"/>
  <c r="I52" i="10"/>
  <c r="I54" i="10"/>
  <c r="I55" i="10"/>
  <c r="I56" i="10"/>
  <c r="I57" i="10"/>
  <c r="I58" i="10"/>
  <c r="I60" i="10"/>
  <c r="I61" i="10"/>
  <c r="I63" i="10"/>
  <c r="I64" i="10"/>
  <c r="I65" i="10"/>
  <c r="I66" i="10"/>
  <c r="I68" i="10"/>
  <c r="I69" i="10"/>
  <c r="I70" i="10"/>
  <c r="I71" i="10"/>
  <c r="I72" i="10"/>
  <c r="I75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2" i="10"/>
  <c r="I11" i="10"/>
  <c r="H94" i="10"/>
  <c r="I94" i="10" s="1"/>
  <c r="H93" i="10"/>
  <c r="I93" i="10" s="1"/>
  <c r="H92" i="10"/>
  <c r="I92" i="10" s="1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I62" i="10" s="1"/>
  <c r="H61" i="10"/>
  <c r="H60" i="10"/>
  <c r="H59" i="10"/>
  <c r="I59" i="10" s="1"/>
  <c r="H58" i="10"/>
  <c r="H57" i="10"/>
  <c r="H56" i="10"/>
  <c r="H55" i="10"/>
  <c r="H54" i="10"/>
  <c r="H53" i="10"/>
  <c r="I53" i="10" s="1"/>
  <c r="H52" i="10"/>
  <c r="H51" i="10"/>
  <c r="H50" i="10"/>
  <c r="H49" i="10"/>
  <c r="H48" i="10"/>
  <c r="H47" i="10"/>
  <c r="H46" i="10"/>
  <c r="H45" i="10"/>
  <c r="H44" i="10"/>
  <c r="H43" i="10"/>
  <c r="H42" i="10"/>
  <c r="I42" i="10" s="1"/>
  <c r="H41" i="10"/>
  <c r="H40" i="10"/>
  <c r="H39" i="10"/>
  <c r="H38" i="10"/>
  <c r="H37" i="10"/>
  <c r="I37" i="10" s="1"/>
  <c r="H36" i="10"/>
  <c r="H35" i="10"/>
  <c r="H34" i="10"/>
  <c r="H33" i="10"/>
  <c r="I33" i="10" s="1"/>
  <c r="H32" i="10"/>
  <c r="H31" i="10"/>
  <c r="H30" i="10"/>
  <c r="H29" i="10"/>
  <c r="H28" i="10"/>
  <c r="I28" i="10" s="1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I13" i="10" s="1"/>
  <c r="H12" i="10"/>
  <c r="H11" i="10"/>
  <c r="H10" i="10"/>
  <c r="I10" i="10" s="1"/>
  <c r="I9" i="10"/>
  <c r="G3" i="10"/>
  <c r="P11" i="11" l="1"/>
  <c r="Q11" i="11" s="1"/>
  <c r="P19" i="11"/>
  <c r="Q19" i="11" s="1"/>
  <c r="G7" i="11"/>
  <c r="B4" i="11" s="1"/>
  <c r="H7" i="11"/>
  <c r="C4" i="11" s="1"/>
  <c r="C5" i="11" s="1"/>
  <c r="I38" i="10"/>
  <c r="L38" i="10"/>
  <c r="I74" i="10"/>
  <c r="L74" i="10"/>
  <c r="I27" i="10"/>
  <c r="L27" i="10"/>
  <c r="I43" i="10"/>
  <c r="L43" i="10"/>
  <c r="I67" i="10"/>
  <c r="L67" i="10"/>
  <c r="I73" i="10"/>
  <c r="L73" i="10"/>
  <c r="I26" i="10"/>
  <c r="L26" i="10"/>
  <c r="I91" i="10"/>
  <c r="L91" i="10"/>
  <c r="I36" i="10"/>
  <c r="L36" i="10"/>
  <c r="I76" i="10"/>
  <c r="L76" i="10"/>
  <c r="I7" i="11"/>
  <c r="D4" i="11" s="1"/>
  <c r="D5" i="11" s="1"/>
  <c r="P12" i="11"/>
  <c r="Q12" i="11" s="1"/>
  <c r="P9" i="11"/>
  <c r="Q9" i="11" s="1"/>
  <c r="P17" i="11"/>
  <c r="Q17" i="11" s="1"/>
  <c r="P18" i="11"/>
  <c r="Q18" i="11" s="1"/>
  <c r="P14" i="11"/>
  <c r="Q14" i="11" s="1"/>
  <c r="P16" i="11"/>
  <c r="Q16" i="11" s="1"/>
  <c r="P13" i="11"/>
  <c r="Q13" i="11" s="1"/>
  <c r="J94" i="10"/>
  <c r="K94" i="10" s="1"/>
  <c r="J43" i="10"/>
  <c r="K43" i="10" s="1"/>
  <c r="J59" i="10"/>
  <c r="K59" i="10" s="1"/>
  <c r="J67" i="10"/>
  <c r="K67" i="10" s="1"/>
  <c r="J91" i="10"/>
  <c r="K91" i="10" s="1"/>
  <c r="J28" i="10"/>
  <c r="K28" i="10" s="1"/>
  <c r="J36" i="10"/>
  <c r="K36" i="10" s="1"/>
  <c r="J76" i="10"/>
  <c r="K76" i="10" s="1"/>
  <c r="J27" i="10"/>
  <c r="K27" i="10" s="1"/>
  <c r="J13" i="10"/>
  <c r="K13" i="10" s="1"/>
  <c r="J33" i="10"/>
  <c r="K33" i="10" s="1"/>
  <c r="J37" i="10"/>
  <c r="K37" i="10" s="1"/>
  <c r="J53" i="10"/>
  <c r="K53" i="10" s="1"/>
  <c r="J73" i="10"/>
  <c r="K73" i="10" s="1"/>
  <c r="J93" i="10"/>
  <c r="K93" i="10" s="1"/>
  <c r="J10" i="10"/>
  <c r="K10" i="10" s="1"/>
  <c r="J26" i="10"/>
  <c r="K26" i="10" s="1"/>
  <c r="J38" i="10"/>
  <c r="K38" i="10" s="1"/>
  <c r="J42" i="10"/>
  <c r="K42" i="10" s="1"/>
  <c r="J62" i="10"/>
  <c r="K62" i="10" s="1"/>
  <c r="J74" i="10"/>
  <c r="K74" i="10" s="1"/>
  <c r="G4" i="10"/>
  <c r="C6" i="11" l="1"/>
  <c r="E6" i="11" s="1"/>
  <c r="K5" i="10"/>
  <c r="K3" i="10"/>
  <c r="B5" i="11"/>
  <c r="L95" i="10"/>
  <c r="I95" i="10"/>
  <c r="I6" i="10" s="1"/>
  <c r="J3" i="10" l="1"/>
  <c r="J4" i="10" s="1"/>
</calcChain>
</file>

<file path=xl/sharedStrings.xml><?xml version="1.0" encoding="utf-8"?>
<sst xmlns="http://schemas.openxmlformats.org/spreadsheetml/2006/main" count="273" uniqueCount="155">
  <si>
    <t>%</t>
  </si>
  <si>
    <t>R</t>
  </si>
  <si>
    <t>Target</t>
  </si>
  <si>
    <t>Solvents</t>
  </si>
  <si>
    <t>MVol</t>
  </si>
  <si>
    <t>Distance</t>
  </si>
  <si>
    <t>Acetone</t>
  </si>
  <si>
    <t>Acetonitrile</t>
  </si>
  <si>
    <t>n-Amyl Acetate</t>
  </si>
  <si>
    <t>n-Amyl Alcohol</t>
  </si>
  <si>
    <t>Benzyl Alcohol</t>
  </si>
  <si>
    <t>Benzyl Benzoate</t>
  </si>
  <si>
    <t>1-Butanol</t>
  </si>
  <si>
    <t>2-Butanol</t>
  </si>
  <si>
    <t>n-Butyl Acetate</t>
  </si>
  <si>
    <t>t-Butyl Acetate</t>
  </si>
  <si>
    <t>t-Butyl Alcohol</t>
  </si>
  <si>
    <t>Butyl Benzoate</t>
  </si>
  <si>
    <t>Butyl Diglycol Acetate</t>
  </si>
  <si>
    <t>Butyl Glycol Acetate</t>
  </si>
  <si>
    <t>n-Butyl Propionate</t>
  </si>
  <si>
    <t>Caprolactone (Epsilon)</t>
  </si>
  <si>
    <t>Cyclohexane</t>
  </si>
  <si>
    <t>Cyclohexanol</t>
  </si>
  <si>
    <t>Cyclohexanone</t>
  </si>
  <si>
    <t>Di-isoButyl Ketone</t>
  </si>
  <si>
    <t>Diacetone Alcohol</t>
  </si>
  <si>
    <t>Diethylene Glycol Monobutyl Ether</t>
  </si>
  <si>
    <t>Dimethyl Cyclohexane</t>
  </si>
  <si>
    <t>Dimethyl Sulfoxide (DMSO)</t>
  </si>
  <si>
    <t>1,4-Dioxane</t>
  </si>
  <si>
    <t>1,3-Dioxolane</t>
  </si>
  <si>
    <t>Dipropylene Glycol</t>
  </si>
  <si>
    <t>Dipropylene Glycol Methyl Ether</t>
  </si>
  <si>
    <t>Dipropylene Glycol Mono n-Butyl Ether</t>
  </si>
  <si>
    <t>Ethanol</t>
  </si>
  <si>
    <t>Ethyl Acetate</t>
  </si>
  <si>
    <t>Ethyl Benzene</t>
  </si>
  <si>
    <t>Ethyl Lactate</t>
  </si>
  <si>
    <t>Ethylene Carbonate</t>
  </si>
  <si>
    <t>Ethylene Glycol</t>
  </si>
  <si>
    <t>Ethylene Glycol Monobutyl Ether</t>
  </si>
  <si>
    <t>Ethylene Glycol Monomethyl Ether</t>
  </si>
  <si>
    <t>gamma-Butyrolactone (GBL)</t>
  </si>
  <si>
    <t>Glycerol Carbonate</t>
  </si>
  <si>
    <t>Heptane</t>
  </si>
  <si>
    <t>Hexane</t>
  </si>
  <si>
    <t>Iso-Butanol</t>
  </si>
  <si>
    <t>Iso-Butyl Isobutyrate</t>
  </si>
  <si>
    <t>Iso-Pentyl Acetate</t>
  </si>
  <si>
    <t>iso-Pentyl Alcohol</t>
  </si>
  <si>
    <t>Iso-Propyl Acetate</t>
  </si>
  <si>
    <t>Isophorone</t>
  </si>
  <si>
    <t>d-Limonene</t>
  </si>
  <si>
    <t>Methanol</t>
  </si>
  <si>
    <t>Methyl Acetate</t>
  </si>
  <si>
    <t>Methyl Carbitol</t>
  </si>
  <si>
    <t>Methyl Cellosolve</t>
  </si>
  <si>
    <t>Methyl Cyclohexane</t>
  </si>
  <si>
    <t>Methyl Ethyl Ketone (MEK)</t>
  </si>
  <si>
    <t>Methyl iso-Amyl Ketone</t>
  </si>
  <si>
    <t>Methyl iso-Butyl Carbinol</t>
  </si>
  <si>
    <t>Methyl Iso-Butyl Ketone (MIBK)</t>
  </si>
  <si>
    <t>Methyl Oleate</t>
  </si>
  <si>
    <t>Methyl Propyl Ketone</t>
  </si>
  <si>
    <t>N-Methyl-2-Pyrrolidone (NMP)</t>
  </si>
  <si>
    <t>Methylene Chloride</t>
  </si>
  <si>
    <t>N,N-Dimethyl Acetamide</t>
  </si>
  <si>
    <t>N,N-Dimethyl Formamide (DMF)</t>
  </si>
  <si>
    <t>1-Nitropropane</t>
  </si>
  <si>
    <t>2-Phenoxy Ethanol</t>
  </si>
  <si>
    <t>2-Propanol</t>
  </si>
  <si>
    <t>1-Propanol</t>
  </si>
  <si>
    <t>n-Propyl Acetate</t>
  </si>
  <si>
    <t>n-Propyl Propanoate</t>
  </si>
  <si>
    <t>Propylene Carbonate</t>
  </si>
  <si>
    <t>Propylene Glycol Monobutyl Ether</t>
  </si>
  <si>
    <t>Propylene Glycol Monoethyl Ether Acetate</t>
  </si>
  <si>
    <t>Propylene Glycol Monomethyl Ether</t>
  </si>
  <si>
    <t>Propylene Glycol Monomethyl Ether Acetate</t>
  </si>
  <si>
    <t>Propylene Glycol Phenyl Ether</t>
  </si>
  <si>
    <t>sec-Butyl Acetate</t>
  </si>
  <si>
    <t>Sulfolane (Tetramethylene Sulfone)</t>
  </si>
  <si>
    <t>Tetrahydrofuran (THF)</t>
  </si>
  <si>
    <t>Tetrahydrofurfuryl Alcohol</t>
  </si>
  <si>
    <t>Toluene</t>
  </si>
  <si>
    <t>Xylene</t>
  </si>
  <si>
    <t>Score</t>
  </si>
  <si>
    <t>Benzene</t>
  </si>
  <si>
    <t>Chloroform</t>
  </si>
  <si>
    <t>Diethyl Ether</t>
  </si>
  <si>
    <t>m-Cresol</t>
  </si>
  <si>
    <t>Good</t>
  </si>
  <si>
    <t>Bad</t>
  </si>
  <si>
    <t>Total</t>
  </si>
  <si>
    <t>Iso-Propyl Ether</t>
  </si>
  <si>
    <t>dD</t>
  </si>
  <si>
    <t>dP</t>
  </si>
  <si>
    <t>dH</t>
  </si>
  <si>
    <t>Error</t>
  </si>
  <si>
    <t>Total Error</t>
  </si>
  <si>
    <t>Scaling</t>
  </si>
  <si>
    <t>Fit</t>
  </si>
  <si>
    <t>Fit %</t>
  </si>
  <si>
    <t>RED</t>
  </si>
  <si>
    <t>Wrong Out</t>
  </si>
  <si>
    <t>Wrong In</t>
  </si>
  <si>
    <t>Delta</t>
  </si>
  <si>
    <t>Blend</t>
  </si>
  <si>
    <t>Total dD</t>
  </si>
  <si>
    <t>Total dP</t>
  </si>
  <si>
    <t>Total dH</t>
  </si>
  <si>
    <t>Partial dD</t>
  </si>
  <si>
    <t>Partial dP</t>
  </si>
  <si>
    <t>Partial dH</t>
  </si>
  <si>
    <t>Blend Distance Calculator</t>
  </si>
  <si>
    <t>Copy/Paste solvent pairs</t>
  </si>
  <si>
    <t>S1</t>
  </si>
  <si>
    <t>S2</t>
  </si>
  <si>
    <t>Solvent</t>
  </si>
  <si>
    <t>% S1</t>
  </si>
  <si>
    <t>% S2</t>
  </si>
  <si>
    <t>Temperature</t>
  </si>
  <si>
    <t>RT</t>
  </si>
  <si>
    <t>Chi parameter</t>
  </si>
  <si>
    <t>HSP Sphere</t>
  </si>
  <si>
    <t>HSP Solvent Blends</t>
  </si>
  <si>
    <t>If you find bugs/issues or would like extra functionality, please email Steven Abbott</t>
  </si>
  <si>
    <t>steven@stevenabbott.co.uk</t>
  </si>
  <si>
    <t>These two workbooks are provided by www.hansen-solubility.com as a convenient introduction to some of the basic HSP methods</t>
  </si>
  <si>
    <t>They are Copyright © 2013 Prof Steven Abbott</t>
  </si>
  <si>
    <t>MAX</t>
  </si>
  <si>
    <t>MIN</t>
  </si>
  <si>
    <t xml:space="preserve">SOLUTE'S COORDINATES </t>
  </si>
  <si>
    <t>Solvents tested</t>
  </si>
  <si>
    <t>Function</t>
  </si>
  <si>
    <t>Max</t>
  </si>
  <si>
    <t>Ra Good Solv.</t>
  </si>
  <si>
    <t>A great improvement was provided in July 2019 by</t>
  </si>
  <si>
    <t>Manuel Díaz de los Ríos, PhD</t>
  </si>
  <si>
    <t>Director of Derivatives Division, ICIDCA</t>
  </si>
  <si>
    <t>* In column M the values ​​of Ra for good solvents are recorded, so that in cell M55 the MAX (Ra) is recorded for good solvents. The restriction R0 =&gt; Max (Ra) is included in the solver, which forces the solution to include all the good solvents inside Hansen's sphere.</t>
  </si>
  <si>
    <t>* I use Vebber's proposal called "Size factor = (R0) ^ (-1 / n)", which multiplies the result of cell G95 and registers in I6 as the objective function to be maximized</t>
  </si>
  <si>
    <t>* We use as  HSP guess values the mean values of HSP for good solvents showed in “SOLUTE'S COORDINATES”</t>
  </si>
  <si>
    <t>I have already thanked Dr Diaz by email but thank him here too!</t>
  </si>
  <si>
    <t>R0</t>
  </si>
  <si>
    <t>Solute Interaction/Solubility Sphere</t>
  </si>
  <si>
    <t>Optional target or reference value:</t>
  </si>
  <si>
    <t>Difference from target or reference value</t>
  </si>
  <si>
    <t>Wrong?</t>
  </si>
  <si>
    <t>Darren L. Williams, PhD</t>
  </si>
  <si>
    <t>Leader of the Cleaning Research Group at Sam Houston State University</t>
  </si>
  <si>
    <t>and his student</t>
  </si>
  <si>
    <t>Tanner Volek</t>
  </si>
  <si>
    <t xml:space="preserve">This has been modified in 2019/2020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</si>
</sst>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4" fontId="0" fillId="2" borderId="0" xfId="0" applyNumberFormat="1" applyFill="1"/>
    <xf numFmtId="0" fontId="3" fillId="0" borderId="0" xfId="0" applyFont="1"/>
    <xf numFmtId="1" fontId="0" fillId="0" borderId="0" xfId="0" applyNumberFormat="1"/>
    <xf numFmtId="165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1" xfId="0" applyFont="1" applyBorder="1"/>
    <xf numFmtId="0" fontId="5" fillId="0" borderId="8" xfId="0" applyFont="1" applyBorder="1"/>
    <xf numFmtId="0" fontId="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0" borderId="7" xfId="0" applyBorder="1"/>
    <xf numFmtId="164" fontId="0" fillId="0" borderId="7" xfId="0" applyNumberForma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25</xdr:row>
      <xdr:rowOff>180975</xdr:rowOff>
    </xdr:from>
    <xdr:to>
      <xdr:col>15</xdr:col>
      <xdr:colOff>228360</xdr:colOff>
      <xdr:row>28</xdr:row>
      <xdr:rowOff>190427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0" y="4752975"/>
          <a:ext cx="1923810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even@stevenabbott.co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23"/>
  <sheetViews>
    <sheetView tabSelected="1" workbookViewId="0"/>
  </sheetViews>
  <sheetFormatPr defaultColWidth="9.140625" defaultRowHeight="15" x14ac:dyDescent="0.25"/>
  <sheetData>
    <row r="2" spans="1:1" x14ac:dyDescent="0.25">
      <c r="A2" t="s">
        <v>129</v>
      </c>
    </row>
    <row r="4" spans="1:1" x14ac:dyDescent="0.25">
      <c r="A4" t="s">
        <v>130</v>
      </c>
    </row>
    <row r="6" spans="1:1" x14ac:dyDescent="0.25">
      <c r="A6" t="s">
        <v>127</v>
      </c>
    </row>
    <row r="7" spans="1:1" x14ac:dyDescent="0.25">
      <c r="A7" s="9" t="s">
        <v>128</v>
      </c>
    </row>
    <row r="9" spans="1:1" x14ac:dyDescent="0.25">
      <c r="A9" s="6" t="s">
        <v>138</v>
      </c>
    </row>
    <row r="10" spans="1:1" x14ac:dyDescent="0.25">
      <c r="A10" s="25" t="s">
        <v>139</v>
      </c>
    </row>
    <row r="11" spans="1:1" x14ac:dyDescent="0.25">
      <c r="A11" s="25" t="s">
        <v>140</v>
      </c>
    </row>
    <row r="12" spans="1:1" x14ac:dyDescent="0.25">
      <c r="A12" s="24" t="s">
        <v>141</v>
      </c>
    </row>
    <row r="13" spans="1:1" x14ac:dyDescent="0.25">
      <c r="A13" s="24" t="s">
        <v>142</v>
      </c>
    </row>
    <row r="14" spans="1:1" x14ac:dyDescent="0.25">
      <c r="A14" s="24" t="s">
        <v>143</v>
      </c>
    </row>
    <row r="16" spans="1:1" x14ac:dyDescent="0.25">
      <c r="A16" t="s">
        <v>144</v>
      </c>
    </row>
    <row r="18" spans="1:1" x14ac:dyDescent="0.25">
      <c r="A18" t="s">
        <v>154</v>
      </c>
    </row>
    <row r="19" spans="1:1" x14ac:dyDescent="0.25">
      <c r="A19" s="6" t="s">
        <v>150</v>
      </c>
    </row>
    <row r="20" spans="1:1" x14ac:dyDescent="0.25">
      <c r="A20" s="6" t="s">
        <v>151</v>
      </c>
    </row>
    <row r="21" spans="1:1" x14ac:dyDescent="0.25">
      <c r="A21" s="6" t="s">
        <v>152</v>
      </c>
    </row>
    <row r="22" spans="1:1" x14ac:dyDescent="0.25">
      <c r="A22" s="6" t="s">
        <v>153</v>
      </c>
    </row>
    <row r="23" spans="1:1" x14ac:dyDescent="0.25">
      <c r="A23" s="6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L102"/>
  <sheetViews>
    <sheetView topLeftCell="A34" workbookViewId="0"/>
  </sheetViews>
  <sheetFormatPr defaultColWidth="9.140625" defaultRowHeight="15" x14ac:dyDescent="0.25"/>
  <cols>
    <col min="1" max="1" width="41" bestFit="1" customWidth="1"/>
    <col min="2" max="2" width="8.5703125" style="10" bestFit="1" customWidth="1"/>
    <col min="3" max="3" width="11.140625" style="10" bestFit="1" customWidth="1"/>
    <col min="4" max="4" width="5.5703125" style="10" bestFit="1" customWidth="1"/>
    <col min="5" max="5" width="6" style="10" bestFit="1" customWidth="1"/>
    <col min="6" max="6" width="5.7109375" style="10" bestFit="1" customWidth="1"/>
    <col min="7" max="7" width="7" style="10" bestFit="1" customWidth="1"/>
    <col min="8" max="8" width="12" style="10" bestFit="1" customWidth="1"/>
    <col min="9" max="9" width="7.28515625" style="10" bestFit="1" customWidth="1"/>
    <col min="10" max="10" width="8" style="10" bestFit="1" customWidth="1"/>
    <col min="11" max="11" width="10.5703125" style="10" bestFit="1" customWidth="1"/>
    <col min="12" max="12" width="15.7109375" style="10" bestFit="1" customWidth="1"/>
    <col min="13" max="13" width="19" bestFit="1" customWidth="1"/>
  </cols>
  <sheetData>
    <row r="1" spans="1:12" x14ac:dyDescent="0.25">
      <c r="B1" s="44" t="s">
        <v>125</v>
      </c>
    </row>
    <row r="2" spans="1:12" x14ac:dyDescent="0.25">
      <c r="B2" s="19" t="s">
        <v>96</v>
      </c>
      <c r="C2" s="19" t="s">
        <v>97</v>
      </c>
      <c r="D2" s="19" t="s">
        <v>98</v>
      </c>
      <c r="E2" s="19" t="s">
        <v>145</v>
      </c>
      <c r="F2" s="10" t="s">
        <v>92</v>
      </c>
      <c r="G2" s="10">
        <f>COUNTIF(G9:G94,1)</f>
        <v>11</v>
      </c>
      <c r="I2" s="10" t="s">
        <v>101</v>
      </c>
      <c r="J2" s="10">
        <v>1000000</v>
      </c>
      <c r="K2" s="10" t="s">
        <v>105</v>
      </c>
    </row>
    <row r="3" spans="1:12" x14ac:dyDescent="0.25">
      <c r="A3" s="47" t="s">
        <v>147</v>
      </c>
      <c r="B3" s="45">
        <v>18.200151685942643</v>
      </c>
      <c r="C3" s="45">
        <v>9.6375034394639592</v>
      </c>
      <c r="D3" s="45">
        <v>8.2315841016379032</v>
      </c>
      <c r="F3" s="10" t="s">
        <v>93</v>
      </c>
      <c r="G3" s="10">
        <f>COUNTIF(G9:G103,0)</f>
        <v>11</v>
      </c>
      <c r="I3" s="10" t="s">
        <v>102</v>
      </c>
      <c r="J3" s="10">
        <f>I95*J2</f>
        <v>1000000</v>
      </c>
      <c r="K3" s="10">
        <f>COUNTIF(K9:K94,"WO")</f>
        <v>0</v>
      </c>
    </row>
    <row r="4" spans="1:12" x14ac:dyDescent="0.25">
      <c r="A4" s="48" t="s">
        <v>146</v>
      </c>
      <c r="B4" s="46">
        <f>B101</f>
        <v>17</v>
      </c>
      <c r="C4" s="46">
        <f t="shared" ref="C4:D4" si="0">C101</f>
        <v>9.75</v>
      </c>
      <c r="D4" s="46">
        <f t="shared" si="0"/>
        <v>9.3999999999999986</v>
      </c>
      <c r="E4" s="46">
        <v>7.0563476629890092</v>
      </c>
      <c r="F4" s="10" t="s">
        <v>94</v>
      </c>
      <c r="G4" s="10">
        <f>G2+G3</f>
        <v>22</v>
      </c>
      <c r="I4" s="10" t="s">
        <v>103</v>
      </c>
      <c r="J4" s="29">
        <f>J3/J2</f>
        <v>1</v>
      </c>
      <c r="K4" s="10" t="s">
        <v>106</v>
      </c>
    </row>
    <row r="5" spans="1:12" x14ac:dyDescent="0.25">
      <c r="A5" s="47" t="s">
        <v>148</v>
      </c>
      <c r="B5" s="45">
        <f>dD-B4</f>
        <v>1.2001516859426431</v>
      </c>
      <c r="C5" s="45">
        <f>dP-C4</f>
        <v>-0.11249656053604085</v>
      </c>
      <c r="D5" s="45">
        <f>dH-D4</f>
        <v>-1.1684158983620954</v>
      </c>
      <c r="K5" s="10">
        <f>COUNTIF(K9:K94,"WI")</f>
        <v>0</v>
      </c>
      <c r="L5" s="30"/>
    </row>
    <row r="6" spans="1:12" x14ac:dyDescent="0.25">
      <c r="B6" s="10" t="s">
        <v>5</v>
      </c>
      <c r="C6" s="28">
        <f>SQRT(4*(B4-dD)^2+(C4-dP)^2+(D4-dH)^2)</f>
        <v>2.6719482526354468</v>
      </c>
      <c r="D6" s="10" t="s">
        <v>104</v>
      </c>
      <c r="E6" s="23">
        <f>C6/R_</f>
        <v>0.37865881618191588</v>
      </c>
      <c r="H6" s="31" t="s">
        <v>135</v>
      </c>
      <c r="I6" s="32">
        <f>(R_^(-1/G95))*I95</f>
        <v>0.91501493592016148</v>
      </c>
      <c r="L6" s="30"/>
    </row>
    <row r="7" spans="1:12" x14ac:dyDescent="0.25">
      <c r="C7" s="28"/>
      <c r="L7" s="30"/>
    </row>
    <row r="8" spans="1:12" x14ac:dyDescent="0.25">
      <c r="A8" s="18" t="s">
        <v>3</v>
      </c>
      <c r="B8" s="18" t="s">
        <v>96</v>
      </c>
      <c r="C8" s="18" t="s">
        <v>97</v>
      </c>
      <c r="D8" s="18" t="s">
        <v>98</v>
      </c>
      <c r="E8" s="18" t="s">
        <v>4</v>
      </c>
      <c r="F8" s="18"/>
      <c r="G8" s="18" t="s">
        <v>87</v>
      </c>
      <c r="H8" s="18" t="s">
        <v>5</v>
      </c>
      <c r="I8" s="18" t="s">
        <v>99</v>
      </c>
      <c r="J8" s="18" t="s">
        <v>104</v>
      </c>
      <c r="K8" s="18" t="s">
        <v>149</v>
      </c>
      <c r="L8" s="18" t="s">
        <v>137</v>
      </c>
    </row>
    <row r="9" spans="1:12" x14ac:dyDescent="0.25">
      <c r="A9" t="s">
        <v>6</v>
      </c>
      <c r="B9" s="10">
        <v>15.5</v>
      </c>
      <c r="C9" s="10">
        <v>10.4</v>
      </c>
      <c r="D9" s="10">
        <v>7</v>
      </c>
      <c r="E9" s="10">
        <v>73.8</v>
      </c>
      <c r="G9" s="33">
        <v>1</v>
      </c>
      <c r="H9" s="22">
        <f>IF(G9&lt;&gt;"",SQRT(4*(B9-dD)^2+(C9-dP)^2+(D9-dH)^2),0)</f>
        <v>5.5911963757886491</v>
      </c>
      <c r="I9" s="10">
        <f t="shared" ref="I9:I40" si="1">IF(G9=1,IF(H9&lt;R_,1,EXP(R_-H9)),IF(G9&lt;&gt;"",IF(H9&lt;R_,EXP(H9-R_),1),1))</f>
        <v>1</v>
      </c>
      <c r="J9" s="23">
        <f t="shared" ref="J9:J40" si="2">IF(G9&lt;&gt;"",H9/R_,"")</f>
        <v>0.79236407314719326</v>
      </c>
      <c r="K9" s="10" t="str">
        <f t="shared" ref="K9:K40" si="3">IF(G9=1,IF(J9&lt;=1,"","WO"),IF(G9&lt;&gt;"",IF(J9&gt;1,"","WI"),""))</f>
        <v/>
      </c>
      <c r="L9" s="21">
        <f t="shared" ref="L9:L40" si="4">IF(G9=1,H9, "")</f>
        <v>5.5911963757886491</v>
      </c>
    </row>
    <row r="10" spans="1:12" x14ac:dyDescent="0.25">
      <c r="A10" t="s">
        <v>7</v>
      </c>
      <c r="B10" s="10">
        <v>15.3</v>
      </c>
      <c r="C10" s="10">
        <v>18</v>
      </c>
      <c r="D10" s="10">
        <v>6.1</v>
      </c>
      <c r="E10" s="10">
        <v>52.9</v>
      </c>
      <c r="G10" s="33">
        <v>0</v>
      </c>
      <c r="H10" s="22">
        <f t="shared" ref="H10:H40" si="5">IF(G10&lt;&gt;"",SQRT(4*(B10-dD)^2+(C10-dP)^2+(D10-dH)^2),0)</f>
        <v>10.39800551611877</v>
      </c>
      <c r="I10" s="10">
        <f t="shared" si="1"/>
        <v>1</v>
      </c>
      <c r="J10" s="23">
        <f t="shared" si="2"/>
        <v>1.4735676319715607</v>
      </c>
      <c r="K10" s="10" t="str">
        <f t="shared" si="3"/>
        <v/>
      </c>
      <c r="L10" s="21" t="str">
        <f t="shared" si="4"/>
        <v/>
      </c>
    </row>
    <row r="11" spans="1:12" x14ac:dyDescent="0.25">
      <c r="A11" t="s">
        <v>8</v>
      </c>
      <c r="B11" s="10">
        <v>15.8</v>
      </c>
      <c r="C11" s="10">
        <v>3.3</v>
      </c>
      <c r="D11" s="10">
        <v>6.1</v>
      </c>
      <c r="E11" s="10">
        <v>148</v>
      </c>
      <c r="G11" s="33"/>
      <c r="H11" s="22">
        <f t="shared" si="5"/>
        <v>0</v>
      </c>
      <c r="I11" s="10">
        <f t="shared" si="1"/>
        <v>1</v>
      </c>
      <c r="J11" s="23" t="str">
        <f t="shared" si="2"/>
        <v/>
      </c>
      <c r="K11" s="10" t="str">
        <f t="shared" si="3"/>
        <v/>
      </c>
      <c r="L11" s="21" t="str">
        <f t="shared" si="4"/>
        <v/>
      </c>
    </row>
    <row r="12" spans="1:12" x14ac:dyDescent="0.25">
      <c r="A12" t="s">
        <v>9</v>
      </c>
      <c r="B12" s="10">
        <v>15.9</v>
      </c>
      <c r="C12" s="10">
        <v>5.9</v>
      </c>
      <c r="D12" s="10">
        <v>13.9</v>
      </c>
      <c r="E12" s="10">
        <v>108.6</v>
      </c>
      <c r="G12" s="33"/>
      <c r="H12" s="22">
        <f t="shared" si="5"/>
        <v>0</v>
      </c>
      <c r="I12" s="10">
        <f t="shared" si="1"/>
        <v>1</v>
      </c>
      <c r="J12" s="23" t="str">
        <f t="shared" si="2"/>
        <v/>
      </c>
      <c r="K12" s="10" t="str">
        <f t="shared" si="3"/>
        <v/>
      </c>
      <c r="L12" s="21" t="str">
        <f t="shared" si="4"/>
        <v/>
      </c>
    </row>
    <row r="13" spans="1:12" x14ac:dyDescent="0.25">
      <c r="A13" t="s">
        <v>88</v>
      </c>
      <c r="B13" s="10">
        <v>18.399999999999999</v>
      </c>
      <c r="C13" s="10">
        <v>0</v>
      </c>
      <c r="D13" s="10">
        <v>2</v>
      </c>
      <c r="E13" s="10">
        <v>52.9</v>
      </c>
      <c r="G13" s="33">
        <v>0</v>
      </c>
      <c r="H13" s="22">
        <f t="shared" si="5"/>
        <v>11.483634893011541</v>
      </c>
      <c r="I13" s="10">
        <f t="shared" si="1"/>
        <v>1</v>
      </c>
      <c r="J13" s="23">
        <f t="shared" si="2"/>
        <v>1.627419090083094</v>
      </c>
      <c r="K13" s="10" t="str">
        <f t="shared" si="3"/>
        <v/>
      </c>
      <c r="L13" s="21" t="str">
        <f t="shared" si="4"/>
        <v/>
      </c>
    </row>
    <row r="14" spans="1:12" x14ac:dyDescent="0.25">
      <c r="A14" t="s">
        <v>10</v>
      </c>
      <c r="B14" s="10">
        <v>18.399999999999999</v>
      </c>
      <c r="C14" s="10">
        <v>6.3</v>
      </c>
      <c r="D14" s="10">
        <v>13.7</v>
      </c>
      <c r="E14" s="10">
        <v>103.8</v>
      </c>
      <c r="G14" s="33"/>
      <c r="H14" s="22">
        <f t="shared" si="5"/>
        <v>0</v>
      </c>
      <c r="I14" s="10">
        <f t="shared" si="1"/>
        <v>1</v>
      </c>
      <c r="J14" s="23" t="str">
        <f t="shared" si="2"/>
        <v/>
      </c>
      <c r="K14" s="10" t="str">
        <f t="shared" si="3"/>
        <v/>
      </c>
      <c r="L14" s="21" t="str">
        <f t="shared" si="4"/>
        <v/>
      </c>
    </row>
    <row r="15" spans="1:12" x14ac:dyDescent="0.25">
      <c r="A15" t="s">
        <v>11</v>
      </c>
      <c r="B15" s="10">
        <v>20</v>
      </c>
      <c r="C15" s="10">
        <v>5.0999999999999996</v>
      </c>
      <c r="D15" s="10">
        <v>5.2</v>
      </c>
      <c r="E15" s="10">
        <v>190.3</v>
      </c>
      <c r="G15" s="33"/>
      <c r="H15" s="22">
        <f t="shared" si="5"/>
        <v>0</v>
      </c>
      <c r="I15" s="10">
        <f t="shared" si="1"/>
        <v>1</v>
      </c>
      <c r="J15" s="23" t="str">
        <f t="shared" si="2"/>
        <v/>
      </c>
      <c r="K15" s="10" t="str">
        <f t="shared" si="3"/>
        <v/>
      </c>
      <c r="L15" s="21" t="str">
        <f t="shared" si="4"/>
        <v/>
      </c>
    </row>
    <row r="16" spans="1:12" x14ac:dyDescent="0.25">
      <c r="A16" t="s">
        <v>12</v>
      </c>
      <c r="B16" s="10">
        <v>16</v>
      </c>
      <c r="C16" s="10">
        <v>5.7</v>
      </c>
      <c r="D16" s="10">
        <v>15.8</v>
      </c>
      <c r="E16" s="10">
        <v>92</v>
      </c>
      <c r="G16" s="33"/>
      <c r="H16" s="22">
        <f t="shared" si="5"/>
        <v>0</v>
      </c>
      <c r="I16" s="10">
        <f t="shared" si="1"/>
        <v>1</v>
      </c>
      <c r="J16" s="23" t="str">
        <f t="shared" si="2"/>
        <v/>
      </c>
      <c r="K16" s="10" t="str">
        <f t="shared" si="3"/>
        <v/>
      </c>
      <c r="L16" s="21" t="str">
        <f t="shared" si="4"/>
        <v/>
      </c>
    </row>
    <row r="17" spans="1:12" x14ac:dyDescent="0.25">
      <c r="A17" t="s">
        <v>13</v>
      </c>
      <c r="B17" s="10">
        <v>15.8</v>
      </c>
      <c r="C17" s="10">
        <v>5.7</v>
      </c>
      <c r="D17" s="10">
        <v>14.5</v>
      </c>
      <c r="E17" s="10">
        <v>92</v>
      </c>
      <c r="G17" s="33"/>
      <c r="H17" s="22">
        <f t="shared" si="5"/>
        <v>0</v>
      </c>
      <c r="I17" s="10">
        <f t="shared" si="1"/>
        <v>1</v>
      </c>
      <c r="J17" s="23" t="str">
        <f t="shared" si="2"/>
        <v/>
      </c>
      <c r="K17" s="10" t="str">
        <f t="shared" si="3"/>
        <v/>
      </c>
      <c r="L17" s="21" t="str">
        <f t="shared" si="4"/>
        <v/>
      </c>
    </row>
    <row r="18" spans="1:12" x14ac:dyDescent="0.25">
      <c r="A18" t="s">
        <v>14</v>
      </c>
      <c r="B18" s="10">
        <v>15.8</v>
      </c>
      <c r="C18" s="10">
        <v>3.7</v>
      </c>
      <c r="D18" s="10">
        <v>6.3</v>
      </c>
      <c r="E18" s="10">
        <v>132.6</v>
      </c>
      <c r="G18" s="33"/>
      <c r="H18" s="22">
        <f t="shared" si="5"/>
        <v>0</v>
      </c>
      <c r="I18" s="10">
        <f t="shared" si="1"/>
        <v>1</v>
      </c>
      <c r="J18" s="23" t="str">
        <f t="shared" si="2"/>
        <v/>
      </c>
      <c r="K18" s="10" t="str">
        <f t="shared" si="3"/>
        <v/>
      </c>
      <c r="L18" s="21" t="str">
        <f t="shared" si="4"/>
        <v/>
      </c>
    </row>
    <row r="19" spans="1:12" x14ac:dyDescent="0.25">
      <c r="A19" t="s">
        <v>15</v>
      </c>
      <c r="B19" s="10">
        <v>15</v>
      </c>
      <c r="C19" s="10">
        <v>3.7</v>
      </c>
      <c r="D19" s="10">
        <v>6</v>
      </c>
      <c r="E19" s="10">
        <v>134.80000000000001</v>
      </c>
      <c r="G19" s="33"/>
      <c r="H19" s="22">
        <f t="shared" si="5"/>
        <v>0</v>
      </c>
      <c r="I19" s="10">
        <f t="shared" si="1"/>
        <v>1</v>
      </c>
      <c r="J19" s="23" t="str">
        <f t="shared" si="2"/>
        <v/>
      </c>
      <c r="K19" s="10" t="str">
        <f t="shared" si="3"/>
        <v/>
      </c>
      <c r="L19" s="21" t="str">
        <f t="shared" si="4"/>
        <v/>
      </c>
    </row>
    <row r="20" spans="1:12" x14ac:dyDescent="0.25">
      <c r="A20" t="s">
        <v>16</v>
      </c>
      <c r="B20" s="10">
        <v>15.2</v>
      </c>
      <c r="C20" s="10">
        <v>5.0999999999999996</v>
      </c>
      <c r="D20" s="10">
        <v>14.7</v>
      </c>
      <c r="E20" s="10">
        <v>96</v>
      </c>
      <c r="G20" s="33"/>
      <c r="H20" s="22">
        <f t="shared" si="5"/>
        <v>0</v>
      </c>
      <c r="I20" s="10">
        <f t="shared" si="1"/>
        <v>1</v>
      </c>
      <c r="J20" s="23" t="str">
        <f t="shared" si="2"/>
        <v/>
      </c>
      <c r="K20" s="10" t="str">
        <f t="shared" si="3"/>
        <v/>
      </c>
      <c r="L20" s="21" t="str">
        <f t="shared" si="4"/>
        <v/>
      </c>
    </row>
    <row r="21" spans="1:12" x14ac:dyDescent="0.25">
      <c r="A21" t="s">
        <v>17</v>
      </c>
      <c r="B21" s="10">
        <v>18.3</v>
      </c>
      <c r="C21" s="10">
        <v>5.6</v>
      </c>
      <c r="D21" s="10">
        <v>5.5</v>
      </c>
      <c r="E21" s="10">
        <v>178.1</v>
      </c>
      <c r="G21" s="33"/>
      <c r="H21" s="22">
        <f t="shared" si="5"/>
        <v>0</v>
      </c>
      <c r="I21" s="10">
        <f t="shared" si="1"/>
        <v>1</v>
      </c>
      <c r="J21" s="23" t="str">
        <f t="shared" si="2"/>
        <v/>
      </c>
      <c r="K21" s="10" t="str">
        <f t="shared" si="3"/>
        <v/>
      </c>
      <c r="L21" s="21" t="str">
        <f t="shared" si="4"/>
        <v/>
      </c>
    </row>
    <row r="22" spans="1:12" x14ac:dyDescent="0.25">
      <c r="A22" t="s">
        <v>18</v>
      </c>
      <c r="B22" s="10">
        <v>16</v>
      </c>
      <c r="C22" s="10">
        <v>4.0999999999999996</v>
      </c>
      <c r="D22" s="10">
        <v>8.1999999999999993</v>
      </c>
      <c r="E22" s="10">
        <v>208.2</v>
      </c>
      <c r="G22" s="33"/>
      <c r="H22" s="22">
        <f t="shared" si="5"/>
        <v>0</v>
      </c>
      <c r="I22" s="10">
        <f t="shared" si="1"/>
        <v>1</v>
      </c>
      <c r="J22" s="23" t="str">
        <f t="shared" si="2"/>
        <v/>
      </c>
      <c r="K22" s="10" t="str">
        <f t="shared" si="3"/>
        <v/>
      </c>
      <c r="L22" s="21" t="str">
        <f t="shared" si="4"/>
        <v/>
      </c>
    </row>
    <row r="23" spans="1:12" x14ac:dyDescent="0.25">
      <c r="A23" t="s">
        <v>19</v>
      </c>
      <c r="B23" s="10">
        <v>15.3</v>
      </c>
      <c r="C23" s="10">
        <v>7.5</v>
      </c>
      <c r="D23" s="10">
        <v>6.8</v>
      </c>
      <c r="E23" s="10">
        <v>171.2</v>
      </c>
      <c r="G23" s="33"/>
      <c r="H23" s="22">
        <f t="shared" si="5"/>
        <v>0</v>
      </c>
      <c r="I23" s="10">
        <f t="shared" si="1"/>
        <v>1</v>
      </c>
      <c r="J23" s="23" t="str">
        <f t="shared" si="2"/>
        <v/>
      </c>
      <c r="K23" s="10" t="str">
        <f t="shared" si="3"/>
        <v/>
      </c>
      <c r="L23" s="21" t="str">
        <f t="shared" si="4"/>
        <v/>
      </c>
    </row>
    <row r="24" spans="1:12" x14ac:dyDescent="0.25">
      <c r="A24" t="s">
        <v>20</v>
      </c>
      <c r="B24" s="10">
        <v>15.7</v>
      </c>
      <c r="C24" s="10">
        <v>5.5</v>
      </c>
      <c r="D24" s="10">
        <v>5.9</v>
      </c>
      <c r="E24" s="10">
        <v>149.30000000000001</v>
      </c>
      <c r="G24" s="33"/>
      <c r="H24" s="22">
        <f t="shared" si="5"/>
        <v>0</v>
      </c>
      <c r="I24" s="10">
        <f t="shared" si="1"/>
        <v>1</v>
      </c>
      <c r="J24" s="23" t="str">
        <f t="shared" si="2"/>
        <v/>
      </c>
      <c r="K24" s="10" t="str">
        <f t="shared" si="3"/>
        <v/>
      </c>
      <c r="L24" s="21" t="str">
        <f t="shared" si="4"/>
        <v/>
      </c>
    </row>
    <row r="25" spans="1:12" x14ac:dyDescent="0.25">
      <c r="A25" t="s">
        <v>21</v>
      </c>
      <c r="B25" s="10">
        <v>19.7</v>
      </c>
      <c r="C25" s="10">
        <v>15</v>
      </c>
      <c r="D25" s="10">
        <v>7.4</v>
      </c>
      <c r="E25" s="10">
        <v>110.8</v>
      </c>
      <c r="G25" s="33"/>
      <c r="H25" s="22">
        <f t="shared" si="5"/>
        <v>0</v>
      </c>
      <c r="I25" s="10">
        <f t="shared" si="1"/>
        <v>1</v>
      </c>
      <c r="J25" s="23" t="str">
        <f t="shared" si="2"/>
        <v/>
      </c>
      <c r="K25" s="10" t="str">
        <f t="shared" si="3"/>
        <v/>
      </c>
      <c r="L25" s="21" t="str">
        <f t="shared" si="4"/>
        <v/>
      </c>
    </row>
    <row r="26" spans="1:12" x14ac:dyDescent="0.25">
      <c r="A26" t="s">
        <v>89</v>
      </c>
      <c r="B26" s="10">
        <v>17.8</v>
      </c>
      <c r="C26" s="10">
        <v>3.1</v>
      </c>
      <c r="D26" s="10">
        <v>5.7</v>
      </c>
      <c r="E26" s="10">
        <v>80.5</v>
      </c>
      <c r="G26" s="33">
        <v>1</v>
      </c>
      <c r="H26" s="22">
        <f t="shared" si="5"/>
        <v>7.0560863636806381</v>
      </c>
      <c r="I26" s="10">
        <f t="shared" si="1"/>
        <v>1</v>
      </c>
      <c r="J26" s="23">
        <f t="shared" si="2"/>
        <v>0.99996296960965492</v>
      </c>
      <c r="K26" s="10" t="str">
        <f t="shared" si="3"/>
        <v/>
      </c>
      <c r="L26" s="21">
        <f t="shared" si="4"/>
        <v>7.0560863636806381</v>
      </c>
    </row>
    <row r="27" spans="1:12" x14ac:dyDescent="0.25">
      <c r="A27" t="s">
        <v>91</v>
      </c>
      <c r="B27" s="10">
        <v>18.5</v>
      </c>
      <c r="C27" s="10">
        <v>6.5</v>
      </c>
      <c r="D27" s="10">
        <v>13.7</v>
      </c>
      <c r="E27" s="10">
        <v>105</v>
      </c>
      <c r="G27" s="33">
        <v>1</v>
      </c>
      <c r="H27" s="22">
        <f t="shared" si="5"/>
        <v>6.3330195259354491</v>
      </c>
      <c r="I27" s="10">
        <f t="shared" si="1"/>
        <v>1</v>
      </c>
      <c r="J27" s="23">
        <f t="shared" si="2"/>
        <v>0.89749255966405084</v>
      </c>
      <c r="K27" s="10" t="str">
        <f t="shared" si="3"/>
        <v/>
      </c>
      <c r="L27" s="21">
        <f t="shared" si="4"/>
        <v>6.3330195259354491</v>
      </c>
    </row>
    <row r="28" spans="1:12" x14ac:dyDescent="0.25">
      <c r="A28" t="s">
        <v>22</v>
      </c>
      <c r="B28" s="10">
        <v>16.8</v>
      </c>
      <c r="C28" s="10">
        <v>0</v>
      </c>
      <c r="D28" s="10">
        <v>0.2</v>
      </c>
      <c r="E28" s="10">
        <v>108.9</v>
      </c>
      <c r="G28" s="33">
        <v>0</v>
      </c>
      <c r="H28" s="22">
        <f t="shared" si="5"/>
        <v>12.854163321739556</v>
      </c>
      <c r="I28" s="10">
        <f t="shared" si="1"/>
        <v>1</v>
      </c>
      <c r="J28" s="23">
        <f t="shared" si="2"/>
        <v>1.8216454085957892</v>
      </c>
      <c r="K28" s="10" t="str">
        <f t="shared" si="3"/>
        <v/>
      </c>
      <c r="L28" s="21" t="str">
        <f t="shared" si="4"/>
        <v/>
      </c>
    </row>
    <row r="29" spans="1:12" x14ac:dyDescent="0.25">
      <c r="A29" t="s">
        <v>23</v>
      </c>
      <c r="B29" s="10">
        <v>17.399999999999999</v>
      </c>
      <c r="C29" s="10">
        <v>4.0999999999999996</v>
      </c>
      <c r="D29" s="10">
        <v>13.5</v>
      </c>
      <c r="E29" s="10">
        <v>105.7</v>
      </c>
      <c r="G29" s="33"/>
      <c r="H29" s="22">
        <f t="shared" si="5"/>
        <v>0</v>
      </c>
      <c r="I29" s="10">
        <f t="shared" si="1"/>
        <v>1</v>
      </c>
      <c r="J29" s="23" t="str">
        <f t="shared" si="2"/>
        <v/>
      </c>
      <c r="K29" s="10" t="str">
        <f t="shared" si="3"/>
        <v/>
      </c>
      <c r="L29" s="21" t="str">
        <f t="shared" si="4"/>
        <v/>
      </c>
    </row>
    <row r="30" spans="1:12" x14ac:dyDescent="0.25">
      <c r="A30" t="s">
        <v>24</v>
      </c>
      <c r="B30" s="10">
        <v>17.8</v>
      </c>
      <c r="C30" s="10">
        <v>8.4</v>
      </c>
      <c r="D30" s="10">
        <v>5.0999999999999996</v>
      </c>
      <c r="E30" s="10">
        <v>104.2</v>
      </c>
      <c r="G30" s="33"/>
      <c r="H30" s="22">
        <f t="shared" si="5"/>
        <v>0</v>
      </c>
      <c r="I30" s="10">
        <f t="shared" si="1"/>
        <v>1</v>
      </c>
      <c r="J30" s="23" t="str">
        <f t="shared" si="2"/>
        <v/>
      </c>
      <c r="K30" s="10" t="str">
        <f t="shared" si="3"/>
        <v/>
      </c>
      <c r="L30" s="21" t="str">
        <f t="shared" si="4"/>
        <v/>
      </c>
    </row>
    <row r="31" spans="1:12" x14ac:dyDescent="0.25">
      <c r="A31" t="s">
        <v>25</v>
      </c>
      <c r="B31" s="10">
        <v>16</v>
      </c>
      <c r="C31" s="10">
        <v>3.7</v>
      </c>
      <c r="D31" s="10">
        <v>4.0999999999999996</v>
      </c>
      <c r="E31" s="10">
        <v>177.4</v>
      </c>
      <c r="G31" s="33"/>
      <c r="H31" s="22">
        <f t="shared" si="5"/>
        <v>0</v>
      </c>
      <c r="I31" s="10">
        <f t="shared" si="1"/>
        <v>1</v>
      </c>
      <c r="J31" s="23" t="str">
        <f t="shared" si="2"/>
        <v/>
      </c>
      <c r="K31" s="10" t="str">
        <f t="shared" si="3"/>
        <v/>
      </c>
      <c r="L31" s="21" t="str">
        <f t="shared" si="4"/>
        <v/>
      </c>
    </row>
    <row r="32" spans="1:12" x14ac:dyDescent="0.25">
      <c r="A32" t="s">
        <v>26</v>
      </c>
      <c r="B32" s="10">
        <v>15.8</v>
      </c>
      <c r="C32" s="10">
        <v>8.1999999999999993</v>
      </c>
      <c r="D32" s="10">
        <v>10.8</v>
      </c>
      <c r="E32" s="10">
        <v>124.3</v>
      </c>
      <c r="G32" s="33"/>
      <c r="H32" s="22">
        <f t="shared" si="5"/>
        <v>0</v>
      </c>
      <c r="I32" s="10">
        <f t="shared" si="1"/>
        <v>1</v>
      </c>
      <c r="J32" s="23" t="str">
        <f t="shared" si="2"/>
        <v/>
      </c>
      <c r="K32" s="10" t="str">
        <f t="shared" si="3"/>
        <v/>
      </c>
      <c r="L32" s="21" t="str">
        <f t="shared" si="4"/>
        <v/>
      </c>
    </row>
    <row r="33" spans="1:12" x14ac:dyDescent="0.25">
      <c r="A33" t="s">
        <v>90</v>
      </c>
      <c r="B33" s="10">
        <v>14.5</v>
      </c>
      <c r="C33" s="10">
        <v>2.9</v>
      </c>
      <c r="D33" s="10">
        <v>4.5999999999999996</v>
      </c>
      <c r="E33" s="10">
        <v>104.7</v>
      </c>
      <c r="G33" s="33">
        <v>0</v>
      </c>
      <c r="H33" s="22">
        <f t="shared" si="5"/>
        <v>10.64644756151058</v>
      </c>
      <c r="I33" s="10">
        <f t="shared" si="1"/>
        <v>1</v>
      </c>
      <c r="J33" s="23">
        <f t="shared" si="2"/>
        <v>1.5087759376358216</v>
      </c>
      <c r="K33" s="10" t="str">
        <f t="shared" si="3"/>
        <v/>
      </c>
      <c r="L33" s="21" t="str">
        <f t="shared" si="4"/>
        <v/>
      </c>
    </row>
    <row r="34" spans="1:12" x14ac:dyDescent="0.25">
      <c r="A34" t="s">
        <v>27</v>
      </c>
      <c r="B34" s="10">
        <v>16</v>
      </c>
      <c r="C34" s="10">
        <v>7</v>
      </c>
      <c r="D34" s="10">
        <v>10.6</v>
      </c>
      <c r="E34" s="10">
        <v>170.4</v>
      </c>
      <c r="G34" s="33"/>
      <c r="H34" s="22">
        <f t="shared" si="5"/>
        <v>0</v>
      </c>
      <c r="I34" s="10">
        <f t="shared" si="1"/>
        <v>1</v>
      </c>
      <c r="J34" s="23" t="str">
        <f t="shared" si="2"/>
        <v/>
      </c>
      <c r="K34" s="10" t="str">
        <f t="shared" si="3"/>
        <v/>
      </c>
      <c r="L34" s="21" t="str">
        <f t="shared" si="4"/>
        <v/>
      </c>
    </row>
    <row r="35" spans="1:12" x14ac:dyDescent="0.25">
      <c r="A35" t="s">
        <v>28</v>
      </c>
      <c r="B35" s="10">
        <v>16.100000000000001</v>
      </c>
      <c r="C35" s="10">
        <v>0</v>
      </c>
      <c r="D35" s="10">
        <v>1.1000000000000001</v>
      </c>
      <c r="E35" s="10">
        <v>140</v>
      </c>
      <c r="G35" s="33"/>
      <c r="H35" s="22">
        <f t="shared" si="5"/>
        <v>0</v>
      </c>
      <c r="I35" s="10">
        <f t="shared" si="1"/>
        <v>1</v>
      </c>
      <c r="J35" s="23" t="str">
        <f t="shared" si="2"/>
        <v/>
      </c>
      <c r="K35" s="10" t="str">
        <f t="shared" si="3"/>
        <v/>
      </c>
      <c r="L35" s="21" t="str">
        <f t="shared" si="4"/>
        <v/>
      </c>
    </row>
    <row r="36" spans="1:12" x14ac:dyDescent="0.25">
      <c r="A36" t="s">
        <v>29</v>
      </c>
      <c r="B36" s="10">
        <v>18.399999999999999</v>
      </c>
      <c r="C36" s="10">
        <v>16.399999999999999</v>
      </c>
      <c r="D36" s="10">
        <v>10.199999999999999</v>
      </c>
      <c r="E36" s="10">
        <v>71.3</v>
      </c>
      <c r="G36" s="33">
        <v>1</v>
      </c>
      <c r="H36" s="22">
        <f t="shared" si="5"/>
        <v>7.0544863934033275</v>
      </c>
      <c r="I36" s="10">
        <f t="shared" si="1"/>
        <v>1</v>
      </c>
      <c r="J36" s="23">
        <f t="shared" si="2"/>
        <v>0.99973622762446301</v>
      </c>
      <c r="K36" s="10" t="str">
        <f t="shared" si="3"/>
        <v/>
      </c>
      <c r="L36" s="21">
        <f t="shared" si="4"/>
        <v>7.0544863934033275</v>
      </c>
    </row>
    <row r="37" spans="1:12" x14ac:dyDescent="0.25">
      <c r="A37" t="s">
        <v>30</v>
      </c>
      <c r="B37" s="10">
        <v>17.5</v>
      </c>
      <c r="C37" s="10">
        <v>1.8</v>
      </c>
      <c r="D37" s="10">
        <v>9</v>
      </c>
      <c r="E37" s="10">
        <v>85.7</v>
      </c>
      <c r="G37" s="33">
        <v>0</v>
      </c>
      <c r="H37" s="22">
        <f t="shared" si="5"/>
        <v>7.9986106724717088</v>
      </c>
      <c r="I37" s="10">
        <f t="shared" si="1"/>
        <v>1</v>
      </c>
      <c r="J37" s="23">
        <f t="shared" si="2"/>
        <v>1.1335340964596925</v>
      </c>
      <c r="K37" s="10" t="str">
        <f t="shared" si="3"/>
        <v/>
      </c>
      <c r="L37" s="21" t="str">
        <f t="shared" si="4"/>
        <v/>
      </c>
    </row>
    <row r="38" spans="1:12" x14ac:dyDescent="0.25">
      <c r="A38" t="s">
        <v>31</v>
      </c>
      <c r="B38" s="10">
        <v>18.100000000000001</v>
      </c>
      <c r="C38" s="10">
        <v>6.6</v>
      </c>
      <c r="D38" s="10">
        <v>9.3000000000000007</v>
      </c>
      <c r="E38" s="10">
        <v>69.900000000000006</v>
      </c>
      <c r="G38" s="33">
        <v>1</v>
      </c>
      <c r="H38" s="22">
        <f t="shared" si="5"/>
        <v>3.226152680425538</v>
      </c>
      <c r="I38" s="10">
        <f t="shared" si="1"/>
        <v>1</v>
      </c>
      <c r="J38" s="23">
        <f t="shared" si="2"/>
        <v>0.45719865779104302</v>
      </c>
      <c r="K38" s="10" t="str">
        <f t="shared" si="3"/>
        <v/>
      </c>
      <c r="L38" s="21">
        <f t="shared" si="4"/>
        <v>3.226152680425538</v>
      </c>
    </row>
    <row r="39" spans="1:12" x14ac:dyDescent="0.25">
      <c r="A39" t="s">
        <v>32</v>
      </c>
      <c r="B39" s="10">
        <v>16.5</v>
      </c>
      <c r="C39" s="10">
        <v>10.6</v>
      </c>
      <c r="D39" s="10">
        <v>17.7</v>
      </c>
      <c r="E39" s="10">
        <v>131.80000000000001</v>
      </c>
      <c r="G39" s="33"/>
      <c r="H39" s="22">
        <f t="shared" si="5"/>
        <v>0</v>
      </c>
      <c r="I39" s="10">
        <f t="shared" si="1"/>
        <v>1</v>
      </c>
      <c r="J39" s="23" t="str">
        <f t="shared" si="2"/>
        <v/>
      </c>
      <c r="K39" s="10" t="str">
        <f t="shared" si="3"/>
        <v/>
      </c>
      <c r="L39" s="21" t="str">
        <f t="shared" si="4"/>
        <v/>
      </c>
    </row>
    <row r="40" spans="1:12" x14ac:dyDescent="0.25">
      <c r="A40" t="s">
        <v>33</v>
      </c>
      <c r="B40" s="10">
        <v>15.5</v>
      </c>
      <c r="C40" s="10">
        <v>5.7</v>
      </c>
      <c r="D40" s="10">
        <v>11.2</v>
      </c>
      <c r="E40" s="10">
        <v>156.1</v>
      </c>
      <c r="G40" s="33"/>
      <c r="H40" s="22">
        <f t="shared" si="5"/>
        <v>0</v>
      </c>
      <c r="I40" s="10">
        <f t="shared" si="1"/>
        <v>1</v>
      </c>
      <c r="J40" s="23" t="str">
        <f t="shared" si="2"/>
        <v/>
      </c>
      <c r="K40" s="10" t="str">
        <f t="shared" si="3"/>
        <v/>
      </c>
      <c r="L40" s="21" t="str">
        <f t="shared" si="4"/>
        <v/>
      </c>
    </row>
    <row r="41" spans="1:12" x14ac:dyDescent="0.25">
      <c r="A41" t="s">
        <v>34</v>
      </c>
      <c r="B41" s="10">
        <v>15.7</v>
      </c>
      <c r="C41" s="10">
        <v>6.5</v>
      </c>
      <c r="D41" s="10">
        <v>10</v>
      </c>
      <c r="E41" s="10">
        <v>211.2</v>
      </c>
      <c r="G41" s="33"/>
      <c r="H41" s="22">
        <f t="shared" ref="H41:H72" si="6">IF(G41&lt;&gt;"",SQRT(4*(B41-dD)^2+(C41-dP)^2+(D41-dH)^2),0)</f>
        <v>0</v>
      </c>
      <c r="I41" s="10">
        <f t="shared" ref="I41:I72" si="7">IF(G41=1,IF(H41&lt;R_,1,EXP(R_-H41)),IF(G41&lt;&gt;"",IF(H41&lt;R_,EXP(H41-R_),1),1))</f>
        <v>1</v>
      </c>
      <c r="J41" s="23" t="str">
        <f t="shared" ref="J41:J72" si="8">IF(G41&lt;&gt;"",H41/R_,"")</f>
        <v/>
      </c>
      <c r="K41" s="10" t="str">
        <f t="shared" ref="K41:K72" si="9">IF(G41=1,IF(J41&lt;=1,"","WO"),IF(G41&lt;&gt;"",IF(J41&gt;1,"","WI"),""))</f>
        <v/>
      </c>
      <c r="L41" s="21" t="str">
        <f t="shared" ref="L41:L72" si="10">IF(G41=1,H41, "")</f>
        <v/>
      </c>
    </row>
    <row r="42" spans="1:12" x14ac:dyDescent="0.25">
      <c r="A42" t="s">
        <v>35</v>
      </c>
      <c r="B42" s="10">
        <v>15.8</v>
      </c>
      <c r="C42" s="10">
        <v>8.8000000000000007</v>
      </c>
      <c r="D42" s="10">
        <v>19.399999999999999</v>
      </c>
      <c r="E42" s="10">
        <v>58.6</v>
      </c>
      <c r="G42" s="33">
        <v>0</v>
      </c>
      <c r="H42" s="22">
        <f t="shared" si="6"/>
        <v>12.185148261389124</v>
      </c>
      <c r="I42" s="10">
        <f t="shared" si="7"/>
        <v>1</v>
      </c>
      <c r="J42" s="23">
        <f t="shared" si="8"/>
        <v>1.7268350205164917</v>
      </c>
      <c r="K42" s="10" t="str">
        <f t="shared" si="9"/>
        <v/>
      </c>
      <c r="L42" s="21" t="str">
        <f t="shared" si="10"/>
        <v/>
      </c>
    </row>
    <row r="43" spans="1:12" x14ac:dyDescent="0.25">
      <c r="A43" t="s">
        <v>36</v>
      </c>
      <c r="B43" s="10">
        <v>15.8</v>
      </c>
      <c r="C43" s="10">
        <v>5.3</v>
      </c>
      <c r="D43" s="10">
        <v>7.2</v>
      </c>
      <c r="E43" s="10">
        <v>98.6</v>
      </c>
      <c r="G43" s="33">
        <v>1</v>
      </c>
      <c r="H43" s="22">
        <f t="shared" si="6"/>
        <v>6.5514131535300839</v>
      </c>
      <c r="I43" s="10">
        <f t="shared" si="7"/>
        <v>1</v>
      </c>
      <c r="J43" s="23">
        <f t="shared" si="8"/>
        <v>0.92844251253274568</v>
      </c>
      <c r="K43" s="10" t="str">
        <f t="shared" si="9"/>
        <v/>
      </c>
      <c r="L43" s="21">
        <f t="shared" si="10"/>
        <v>6.5514131535300839</v>
      </c>
    </row>
    <row r="44" spans="1:12" x14ac:dyDescent="0.25">
      <c r="A44" t="s">
        <v>37</v>
      </c>
      <c r="B44" s="10">
        <v>17.8</v>
      </c>
      <c r="C44" s="10">
        <v>0.6</v>
      </c>
      <c r="D44" s="10">
        <v>1.4</v>
      </c>
      <c r="E44" s="10">
        <v>122.8</v>
      </c>
      <c r="G44" s="33"/>
      <c r="H44" s="22">
        <f t="shared" si="6"/>
        <v>0</v>
      </c>
      <c r="I44" s="10">
        <f t="shared" si="7"/>
        <v>1</v>
      </c>
      <c r="J44" s="23" t="str">
        <f t="shared" si="8"/>
        <v/>
      </c>
      <c r="K44" s="10" t="str">
        <f t="shared" si="9"/>
        <v/>
      </c>
      <c r="L44" s="21" t="str">
        <f t="shared" si="10"/>
        <v/>
      </c>
    </row>
    <row r="45" spans="1:12" x14ac:dyDescent="0.25">
      <c r="A45" t="s">
        <v>38</v>
      </c>
      <c r="B45" s="10">
        <v>16</v>
      </c>
      <c r="C45" s="10">
        <v>7.6</v>
      </c>
      <c r="D45" s="10">
        <v>12.5</v>
      </c>
      <c r="E45" s="10">
        <v>115</v>
      </c>
      <c r="G45" s="33"/>
      <c r="H45" s="22">
        <f t="shared" si="6"/>
        <v>0</v>
      </c>
      <c r="I45" s="10">
        <f t="shared" si="7"/>
        <v>1</v>
      </c>
      <c r="J45" s="23" t="str">
        <f t="shared" si="8"/>
        <v/>
      </c>
      <c r="K45" s="10" t="str">
        <f t="shared" si="9"/>
        <v/>
      </c>
      <c r="L45" s="21" t="str">
        <f t="shared" si="10"/>
        <v/>
      </c>
    </row>
    <row r="46" spans="1:12" x14ac:dyDescent="0.25">
      <c r="A46" t="s">
        <v>39</v>
      </c>
      <c r="B46" s="10">
        <v>18</v>
      </c>
      <c r="C46" s="10">
        <v>21.7</v>
      </c>
      <c r="D46" s="10">
        <v>5.0999999999999996</v>
      </c>
      <c r="E46" s="10">
        <v>66</v>
      </c>
      <c r="G46" s="33"/>
      <c r="H46" s="22">
        <f t="shared" si="6"/>
        <v>0</v>
      </c>
      <c r="I46" s="10">
        <f t="shared" si="7"/>
        <v>1</v>
      </c>
      <c r="J46" s="23" t="str">
        <f t="shared" si="8"/>
        <v/>
      </c>
      <c r="K46" s="10" t="str">
        <f t="shared" si="9"/>
        <v/>
      </c>
      <c r="L46" s="21" t="str">
        <f t="shared" si="10"/>
        <v/>
      </c>
    </row>
    <row r="47" spans="1:12" x14ac:dyDescent="0.25">
      <c r="A47" t="s">
        <v>40</v>
      </c>
      <c r="B47" s="10">
        <v>17</v>
      </c>
      <c r="C47" s="10">
        <v>11</v>
      </c>
      <c r="D47" s="10">
        <v>26</v>
      </c>
      <c r="E47" s="10">
        <v>55.9</v>
      </c>
      <c r="G47" s="33"/>
      <c r="H47" s="22">
        <f t="shared" si="6"/>
        <v>0</v>
      </c>
      <c r="I47" s="10">
        <f t="shared" si="7"/>
        <v>1</v>
      </c>
      <c r="J47" s="23" t="str">
        <f t="shared" si="8"/>
        <v/>
      </c>
      <c r="K47" s="10" t="str">
        <f t="shared" si="9"/>
        <v/>
      </c>
      <c r="L47" s="21" t="str">
        <f t="shared" si="10"/>
        <v/>
      </c>
    </row>
    <row r="48" spans="1:12" x14ac:dyDescent="0.25">
      <c r="A48" t="s">
        <v>41</v>
      </c>
      <c r="B48" s="10">
        <v>16</v>
      </c>
      <c r="C48" s="10">
        <v>5.0999999999999996</v>
      </c>
      <c r="D48" s="10">
        <v>12.3</v>
      </c>
      <c r="E48" s="10">
        <v>132</v>
      </c>
      <c r="G48" s="33"/>
      <c r="H48" s="22">
        <f t="shared" si="6"/>
        <v>0</v>
      </c>
      <c r="I48" s="10">
        <f t="shared" si="7"/>
        <v>1</v>
      </c>
      <c r="J48" s="23" t="str">
        <f t="shared" si="8"/>
        <v/>
      </c>
      <c r="K48" s="10" t="str">
        <f t="shared" si="9"/>
        <v/>
      </c>
      <c r="L48" s="21" t="str">
        <f t="shared" si="10"/>
        <v/>
      </c>
    </row>
    <row r="49" spans="1:12" x14ac:dyDescent="0.25">
      <c r="A49" t="s">
        <v>42</v>
      </c>
      <c r="B49" s="10">
        <v>16</v>
      </c>
      <c r="C49" s="10">
        <v>8.1999999999999993</v>
      </c>
      <c r="D49" s="10">
        <v>15</v>
      </c>
      <c r="E49" s="10">
        <v>79.3</v>
      </c>
      <c r="G49" s="33"/>
      <c r="H49" s="22">
        <f t="shared" si="6"/>
        <v>0</v>
      </c>
      <c r="I49" s="10">
        <f t="shared" si="7"/>
        <v>1</v>
      </c>
      <c r="J49" s="23" t="str">
        <f t="shared" si="8"/>
        <v/>
      </c>
      <c r="K49" s="10" t="str">
        <f t="shared" si="9"/>
        <v/>
      </c>
      <c r="L49" s="21" t="str">
        <f t="shared" si="10"/>
        <v/>
      </c>
    </row>
    <row r="50" spans="1:12" x14ac:dyDescent="0.25">
      <c r="A50" t="s">
        <v>43</v>
      </c>
      <c r="B50" s="10">
        <v>18</v>
      </c>
      <c r="C50" s="10">
        <v>16.600000000000001</v>
      </c>
      <c r="D50" s="10">
        <v>7.4</v>
      </c>
      <c r="E50" s="10">
        <v>76.5</v>
      </c>
      <c r="G50" s="33"/>
      <c r="H50" s="22">
        <f t="shared" si="6"/>
        <v>0</v>
      </c>
      <c r="I50" s="10">
        <f t="shared" si="7"/>
        <v>1</v>
      </c>
      <c r="J50" s="23" t="str">
        <f t="shared" si="8"/>
        <v/>
      </c>
      <c r="K50" s="10" t="str">
        <f t="shared" si="9"/>
        <v/>
      </c>
      <c r="L50" s="21" t="str">
        <f t="shared" si="10"/>
        <v/>
      </c>
    </row>
    <row r="51" spans="1:12" x14ac:dyDescent="0.25">
      <c r="A51" t="s">
        <v>44</v>
      </c>
      <c r="B51" s="10">
        <v>17.899999999999999</v>
      </c>
      <c r="C51" s="10">
        <v>25.5</v>
      </c>
      <c r="D51" s="10">
        <v>17.399999999999999</v>
      </c>
      <c r="E51" s="10">
        <v>83.2</v>
      </c>
      <c r="G51" s="33"/>
      <c r="H51" s="22">
        <f t="shared" si="6"/>
        <v>0</v>
      </c>
      <c r="I51" s="10">
        <f t="shared" si="7"/>
        <v>1</v>
      </c>
      <c r="J51" s="23" t="str">
        <f t="shared" si="8"/>
        <v/>
      </c>
      <c r="K51" s="10" t="str">
        <f t="shared" si="9"/>
        <v/>
      </c>
      <c r="L51" s="21" t="str">
        <f t="shared" si="10"/>
        <v/>
      </c>
    </row>
    <row r="52" spans="1:12" x14ac:dyDescent="0.25">
      <c r="A52" t="s">
        <v>45</v>
      </c>
      <c r="B52" s="10">
        <v>15.3</v>
      </c>
      <c r="C52" s="10">
        <v>0</v>
      </c>
      <c r="D52" s="10">
        <v>0</v>
      </c>
      <c r="E52" s="10">
        <v>147</v>
      </c>
      <c r="G52" s="33"/>
      <c r="H52" s="22">
        <f t="shared" si="6"/>
        <v>0</v>
      </c>
      <c r="I52" s="10">
        <f t="shared" si="7"/>
        <v>1</v>
      </c>
      <c r="J52" s="23" t="str">
        <f t="shared" si="8"/>
        <v/>
      </c>
      <c r="K52" s="10" t="str">
        <f t="shared" si="9"/>
        <v/>
      </c>
      <c r="L52" s="21" t="str">
        <f t="shared" si="10"/>
        <v/>
      </c>
    </row>
    <row r="53" spans="1:12" x14ac:dyDescent="0.25">
      <c r="A53" t="s">
        <v>46</v>
      </c>
      <c r="B53" s="10">
        <v>14.9</v>
      </c>
      <c r="C53" s="10">
        <v>0</v>
      </c>
      <c r="D53" s="10">
        <v>0</v>
      </c>
      <c r="E53" s="10">
        <v>131.4</v>
      </c>
      <c r="G53" s="33">
        <v>0</v>
      </c>
      <c r="H53" s="22">
        <f t="shared" si="6"/>
        <v>14.290012385191897</v>
      </c>
      <c r="I53" s="10">
        <f t="shared" si="7"/>
        <v>1</v>
      </c>
      <c r="J53" s="23">
        <f t="shared" si="8"/>
        <v>2.025128730567503</v>
      </c>
      <c r="K53" s="10" t="str">
        <f t="shared" si="9"/>
        <v/>
      </c>
      <c r="L53" s="21" t="str">
        <f t="shared" si="10"/>
        <v/>
      </c>
    </row>
    <row r="54" spans="1:12" x14ac:dyDescent="0.25">
      <c r="A54" t="s">
        <v>47</v>
      </c>
      <c r="B54" s="10">
        <v>15.1</v>
      </c>
      <c r="C54" s="10">
        <v>5.7</v>
      </c>
      <c r="D54" s="10">
        <v>15.9</v>
      </c>
      <c r="E54" s="10">
        <v>92.9</v>
      </c>
      <c r="G54" s="33"/>
      <c r="H54" s="22">
        <f t="shared" si="6"/>
        <v>0</v>
      </c>
      <c r="I54" s="10">
        <f t="shared" si="7"/>
        <v>1</v>
      </c>
      <c r="J54" s="23" t="str">
        <f t="shared" si="8"/>
        <v/>
      </c>
      <c r="K54" s="10" t="str">
        <f t="shared" si="9"/>
        <v/>
      </c>
      <c r="L54" s="21" t="str">
        <f t="shared" si="10"/>
        <v/>
      </c>
    </row>
    <row r="55" spans="1:12" x14ac:dyDescent="0.25">
      <c r="A55" t="s">
        <v>48</v>
      </c>
      <c r="B55" s="10">
        <v>15.1</v>
      </c>
      <c r="C55" s="10">
        <v>2.8</v>
      </c>
      <c r="D55" s="10">
        <v>5.8</v>
      </c>
      <c r="E55" s="10">
        <v>169.8</v>
      </c>
      <c r="G55" s="33"/>
      <c r="H55" s="22">
        <f t="shared" si="6"/>
        <v>0</v>
      </c>
      <c r="I55" s="10">
        <f t="shared" si="7"/>
        <v>1</v>
      </c>
      <c r="J55" s="23" t="str">
        <f t="shared" si="8"/>
        <v/>
      </c>
      <c r="K55" s="10" t="str">
        <f t="shared" si="9"/>
        <v/>
      </c>
      <c r="L55" s="21" t="str">
        <f t="shared" si="10"/>
        <v/>
      </c>
    </row>
    <row r="56" spans="1:12" x14ac:dyDescent="0.25">
      <c r="A56" t="s">
        <v>49</v>
      </c>
      <c r="B56" s="10">
        <v>15.3</v>
      </c>
      <c r="C56" s="10">
        <v>3.1</v>
      </c>
      <c r="D56" s="10">
        <v>7</v>
      </c>
      <c r="E56" s="10">
        <v>150.19999999999999</v>
      </c>
      <c r="G56" s="33"/>
      <c r="H56" s="22">
        <f t="shared" si="6"/>
        <v>0</v>
      </c>
      <c r="I56" s="10">
        <f t="shared" si="7"/>
        <v>1</v>
      </c>
      <c r="J56" s="23" t="str">
        <f t="shared" si="8"/>
        <v/>
      </c>
      <c r="K56" s="10" t="str">
        <f t="shared" si="9"/>
        <v/>
      </c>
      <c r="L56" s="21" t="str">
        <f t="shared" si="10"/>
        <v/>
      </c>
    </row>
    <row r="57" spans="1:12" x14ac:dyDescent="0.25">
      <c r="A57" t="s">
        <v>50</v>
      </c>
      <c r="B57" s="10">
        <v>15.8</v>
      </c>
      <c r="C57" s="10">
        <v>5.2</v>
      </c>
      <c r="D57" s="10">
        <v>13.3</v>
      </c>
      <c r="E57" s="10">
        <v>109.3</v>
      </c>
      <c r="G57" s="33"/>
      <c r="H57" s="22">
        <f t="shared" si="6"/>
        <v>0</v>
      </c>
      <c r="I57" s="10">
        <f t="shared" si="7"/>
        <v>1</v>
      </c>
      <c r="J57" s="23" t="str">
        <f t="shared" si="8"/>
        <v/>
      </c>
      <c r="K57" s="10" t="str">
        <f t="shared" si="9"/>
        <v/>
      </c>
      <c r="L57" s="21" t="str">
        <f t="shared" si="10"/>
        <v/>
      </c>
    </row>
    <row r="58" spans="1:12" x14ac:dyDescent="0.25">
      <c r="A58" t="s">
        <v>51</v>
      </c>
      <c r="B58" s="10">
        <v>14.9</v>
      </c>
      <c r="C58" s="10">
        <v>4.5</v>
      </c>
      <c r="D58" s="10">
        <v>8.1999999999999993</v>
      </c>
      <c r="E58" s="10">
        <v>117.1</v>
      </c>
      <c r="G58" s="33"/>
      <c r="H58" s="22">
        <f t="shared" si="6"/>
        <v>0</v>
      </c>
      <c r="I58" s="10">
        <f t="shared" si="7"/>
        <v>1</v>
      </c>
      <c r="J58" s="23" t="str">
        <f t="shared" si="8"/>
        <v/>
      </c>
      <c r="K58" s="10" t="str">
        <f t="shared" si="9"/>
        <v/>
      </c>
      <c r="L58" s="21" t="str">
        <f t="shared" si="10"/>
        <v/>
      </c>
    </row>
    <row r="59" spans="1:12" x14ac:dyDescent="0.25">
      <c r="A59" t="s">
        <v>95</v>
      </c>
      <c r="B59" s="10">
        <v>15.1</v>
      </c>
      <c r="C59" s="10">
        <v>3.2</v>
      </c>
      <c r="D59" s="10">
        <v>3.2</v>
      </c>
      <c r="E59" s="10">
        <v>141.80000000000001</v>
      </c>
      <c r="G59" s="33">
        <v>0</v>
      </c>
      <c r="H59" s="22">
        <f t="shared" si="6"/>
        <v>10.256805107263062</v>
      </c>
      <c r="I59" s="10">
        <f t="shared" si="7"/>
        <v>1</v>
      </c>
      <c r="J59" s="23">
        <f t="shared" si="8"/>
        <v>1.4535572221109023</v>
      </c>
      <c r="K59" s="10" t="str">
        <f t="shared" si="9"/>
        <v/>
      </c>
      <c r="L59" s="21" t="str">
        <f t="shared" si="10"/>
        <v/>
      </c>
    </row>
    <row r="60" spans="1:12" x14ac:dyDescent="0.25">
      <c r="A60" t="s">
        <v>52</v>
      </c>
      <c r="B60" s="10">
        <v>17</v>
      </c>
      <c r="C60" s="10">
        <v>8</v>
      </c>
      <c r="D60" s="10">
        <v>5</v>
      </c>
      <c r="E60" s="10">
        <v>150.30000000000001</v>
      </c>
      <c r="G60" s="33"/>
      <c r="H60" s="22">
        <f t="shared" si="6"/>
        <v>0</v>
      </c>
      <c r="I60" s="10">
        <f t="shared" si="7"/>
        <v>1</v>
      </c>
      <c r="J60" s="23" t="str">
        <f t="shared" si="8"/>
        <v/>
      </c>
      <c r="K60" s="10" t="str">
        <f t="shared" si="9"/>
        <v/>
      </c>
      <c r="L60" s="21" t="str">
        <f t="shared" si="10"/>
        <v/>
      </c>
    </row>
    <row r="61" spans="1:12" x14ac:dyDescent="0.25">
      <c r="A61" t="s">
        <v>53</v>
      </c>
      <c r="B61" s="10">
        <v>17.2</v>
      </c>
      <c r="C61" s="10">
        <v>1.8</v>
      </c>
      <c r="D61" s="10">
        <v>4.3</v>
      </c>
      <c r="E61" s="10">
        <v>162.9</v>
      </c>
      <c r="G61" s="33"/>
      <c r="H61" s="22">
        <f t="shared" si="6"/>
        <v>0</v>
      </c>
      <c r="I61" s="10">
        <f t="shared" si="7"/>
        <v>1</v>
      </c>
      <c r="J61" s="23" t="str">
        <f t="shared" si="8"/>
        <v/>
      </c>
      <c r="K61" s="10" t="str">
        <f t="shared" si="9"/>
        <v/>
      </c>
      <c r="L61" s="21" t="str">
        <f t="shared" si="10"/>
        <v/>
      </c>
    </row>
    <row r="62" spans="1:12" x14ac:dyDescent="0.25">
      <c r="A62" t="s">
        <v>54</v>
      </c>
      <c r="B62" s="10">
        <v>14.7</v>
      </c>
      <c r="C62" s="10">
        <v>12.3</v>
      </c>
      <c r="D62" s="10">
        <v>22.3</v>
      </c>
      <c r="E62" s="10">
        <v>40.6</v>
      </c>
      <c r="G62" s="33">
        <v>0</v>
      </c>
      <c r="H62" s="22">
        <f t="shared" si="6"/>
        <v>15.937799757889488</v>
      </c>
      <c r="I62" s="10">
        <f t="shared" si="7"/>
        <v>1</v>
      </c>
      <c r="J62" s="23">
        <f t="shared" si="8"/>
        <v>2.2586471811025213</v>
      </c>
      <c r="K62" s="10" t="str">
        <f t="shared" si="9"/>
        <v/>
      </c>
      <c r="L62" s="21" t="str">
        <f t="shared" si="10"/>
        <v/>
      </c>
    </row>
    <row r="63" spans="1:12" x14ac:dyDescent="0.25">
      <c r="A63" t="s">
        <v>55</v>
      </c>
      <c r="B63" s="10">
        <v>15.5</v>
      </c>
      <c r="C63" s="10">
        <v>7.2</v>
      </c>
      <c r="D63" s="10">
        <v>7.6</v>
      </c>
      <c r="E63" s="10">
        <v>79.8</v>
      </c>
      <c r="G63" s="33"/>
      <c r="H63" s="22">
        <f t="shared" si="6"/>
        <v>0</v>
      </c>
      <c r="I63" s="10">
        <f t="shared" si="7"/>
        <v>1</v>
      </c>
      <c r="J63" s="23" t="str">
        <f t="shared" si="8"/>
        <v/>
      </c>
      <c r="K63" s="10" t="str">
        <f t="shared" si="9"/>
        <v/>
      </c>
      <c r="L63" s="21" t="str">
        <f t="shared" si="10"/>
        <v/>
      </c>
    </row>
    <row r="64" spans="1:12" x14ac:dyDescent="0.25">
      <c r="A64" t="s">
        <v>56</v>
      </c>
      <c r="B64" s="10">
        <v>16.2</v>
      </c>
      <c r="C64" s="10">
        <v>7.8</v>
      </c>
      <c r="D64" s="10">
        <v>12.6</v>
      </c>
      <c r="E64" s="10">
        <v>118.2</v>
      </c>
      <c r="G64" s="33"/>
      <c r="H64" s="22">
        <f t="shared" si="6"/>
        <v>0</v>
      </c>
      <c r="I64" s="10">
        <f t="shared" si="7"/>
        <v>1</v>
      </c>
      <c r="J64" s="23" t="str">
        <f t="shared" si="8"/>
        <v/>
      </c>
      <c r="K64" s="10" t="str">
        <f t="shared" si="9"/>
        <v/>
      </c>
      <c r="L64" s="21" t="str">
        <f t="shared" si="10"/>
        <v/>
      </c>
    </row>
    <row r="65" spans="1:12" x14ac:dyDescent="0.25">
      <c r="A65" t="s">
        <v>57</v>
      </c>
      <c r="B65" s="10">
        <v>16</v>
      </c>
      <c r="C65" s="10">
        <v>8.1999999999999993</v>
      </c>
      <c r="D65" s="10">
        <v>15</v>
      </c>
      <c r="E65" s="10">
        <v>79.3</v>
      </c>
      <c r="G65" s="33"/>
      <c r="H65" s="22">
        <f t="shared" si="6"/>
        <v>0</v>
      </c>
      <c r="I65" s="10">
        <f t="shared" si="7"/>
        <v>1</v>
      </c>
      <c r="J65" s="23" t="str">
        <f t="shared" si="8"/>
        <v/>
      </c>
      <c r="K65" s="10" t="str">
        <f t="shared" si="9"/>
        <v/>
      </c>
      <c r="L65" s="21" t="str">
        <f t="shared" si="10"/>
        <v/>
      </c>
    </row>
    <row r="66" spans="1:12" x14ac:dyDescent="0.25">
      <c r="A66" t="s">
        <v>58</v>
      </c>
      <c r="B66" s="10">
        <v>16</v>
      </c>
      <c r="C66" s="10">
        <v>0</v>
      </c>
      <c r="D66" s="10">
        <v>1</v>
      </c>
      <c r="E66" s="10">
        <v>128.19999999999999</v>
      </c>
      <c r="G66" s="33"/>
      <c r="H66" s="22">
        <f t="shared" si="6"/>
        <v>0</v>
      </c>
      <c r="I66" s="10">
        <f t="shared" si="7"/>
        <v>1</v>
      </c>
      <c r="J66" s="23" t="str">
        <f t="shared" si="8"/>
        <v/>
      </c>
      <c r="K66" s="10" t="str">
        <f t="shared" si="9"/>
        <v/>
      </c>
      <c r="L66" s="21" t="str">
        <f t="shared" si="10"/>
        <v/>
      </c>
    </row>
    <row r="67" spans="1:12" x14ac:dyDescent="0.25">
      <c r="A67" t="s">
        <v>59</v>
      </c>
      <c r="B67" s="10">
        <v>16</v>
      </c>
      <c r="C67" s="10">
        <v>9</v>
      </c>
      <c r="D67" s="10">
        <v>5.0999999999999996</v>
      </c>
      <c r="E67" s="10">
        <v>90.2</v>
      </c>
      <c r="G67" s="33">
        <v>1</v>
      </c>
      <c r="H67" s="22">
        <f t="shared" si="6"/>
        <v>5.4383728619491203</v>
      </c>
      <c r="I67" s="10">
        <f t="shared" si="7"/>
        <v>1</v>
      </c>
      <c r="J67" s="23">
        <f t="shared" si="8"/>
        <v>0.77070647900098954</v>
      </c>
      <c r="K67" s="10" t="str">
        <f t="shared" si="9"/>
        <v/>
      </c>
      <c r="L67" s="21">
        <f t="shared" si="10"/>
        <v>5.4383728619491203</v>
      </c>
    </row>
    <row r="68" spans="1:12" x14ac:dyDescent="0.25">
      <c r="A68" t="s">
        <v>60</v>
      </c>
      <c r="B68" s="10">
        <v>16</v>
      </c>
      <c r="C68" s="10">
        <v>5.7</v>
      </c>
      <c r="D68" s="10">
        <v>4.0999999999999996</v>
      </c>
      <c r="E68" s="10">
        <v>141.30000000000001</v>
      </c>
      <c r="G68" s="33"/>
      <c r="H68" s="22">
        <f t="shared" si="6"/>
        <v>0</v>
      </c>
      <c r="I68" s="10">
        <f t="shared" si="7"/>
        <v>1</v>
      </c>
      <c r="J68" s="23" t="str">
        <f t="shared" si="8"/>
        <v/>
      </c>
      <c r="K68" s="10" t="str">
        <f t="shared" si="9"/>
        <v/>
      </c>
      <c r="L68" s="21" t="str">
        <f t="shared" si="10"/>
        <v/>
      </c>
    </row>
    <row r="69" spans="1:12" x14ac:dyDescent="0.25">
      <c r="A69" t="s">
        <v>61</v>
      </c>
      <c r="B69" s="10">
        <v>15.4</v>
      </c>
      <c r="C69" s="10">
        <v>3.3</v>
      </c>
      <c r="D69" s="10">
        <v>12.3</v>
      </c>
      <c r="E69" s="10">
        <v>127.2</v>
      </c>
      <c r="G69" s="33"/>
      <c r="H69" s="22">
        <f t="shared" si="6"/>
        <v>0</v>
      </c>
      <c r="I69" s="10">
        <f t="shared" si="7"/>
        <v>1</v>
      </c>
      <c r="J69" s="23" t="str">
        <f t="shared" si="8"/>
        <v/>
      </c>
      <c r="K69" s="10" t="str">
        <f t="shared" si="9"/>
        <v/>
      </c>
      <c r="L69" s="21" t="str">
        <f t="shared" si="10"/>
        <v/>
      </c>
    </row>
    <row r="70" spans="1:12" x14ac:dyDescent="0.25">
      <c r="A70" t="s">
        <v>62</v>
      </c>
      <c r="B70" s="10">
        <v>15.3</v>
      </c>
      <c r="C70" s="10">
        <v>6.1</v>
      </c>
      <c r="D70" s="10">
        <v>4.0999999999999996</v>
      </c>
      <c r="E70" s="10">
        <v>125.8</v>
      </c>
      <c r="G70" s="33"/>
      <c r="H70" s="22">
        <f t="shared" si="6"/>
        <v>0</v>
      </c>
      <c r="I70" s="10">
        <f t="shared" si="7"/>
        <v>1</v>
      </c>
      <c r="J70" s="23" t="str">
        <f t="shared" si="8"/>
        <v/>
      </c>
      <c r="K70" s="10" t="str">
        <f t="shared" si="9"/>
        <v/>
      </c>
      <c r="L70" s="21" t="str">
        <f t="shared" si="10"/>
        <v/>
      </c>
    </row>
    <row r="71" spans="1:12" x14ac:dyDescent="0.25">
      <c r="A71" t="s">
        <v>63</v>
      </c>
      <c r="B71" s="10">
        <v>16.2</v>
      </c>
      <c r="C71" s="10">
        <v>3.8</v>
      </c>
      <c r="D71" s="10">
        <v>4.5</v>
      </c>
      <c r="E71" s="10">
        <v>340.7</v>
      </c>
      <c r="G71" s="33"/>
      <c r="H71" s="22">
        <f t="shared" si="6"/>
        <v>0</v>
      </c>
      <c r="I71" s="10">
        <f t="shared" si="7"/>
        <v>1</v>
      </c>
      <c r="J71" s="23" t="str">
        <f t="shared" si="8"/>
        <v/>
      </c>
      <c r="K71" s="10" t="str">
        <f t="shared" si="9"/>
        <v/>
      </c>
      <c r="L71" s="21" t="str">
        <f t="shared" si="10"/>
        <v/>
      </c>
    </row>
    <row r="72" spans="1:12" x14ac:dyDescent="0.25">
      <c r="A72" t="s">
        <v>64</v>
      </c>
      <c r="B72" s="10">
        <v>16</v>
      </c>
      <c r="C72" s="10">
        <v>7.6</v>
      </c>
      <c r="D72" s="10">
        <v>4.7</v>
      </c>
      <c r="E72" s="10">
        <v>107.3</v>
      </c>
      <c r="G72" s="33"/>
      <c r="H72" s="22">
        <f t="shared" si="6"/>
        <v>0</v>
      </c>
      <c r="I72" s="10">
        <f t="shared" si="7"/>
        <v>1</v>
      </c>
      <c r="J72" s="23" t="str">
        <f t="shared" si="8"/>
        <v/>
      </c>
      <c r="K72" s="10" t="str">
        <f t="shared" si="9"/>
        <v/>
      </c>
      <c r="L72" s="21" t="str">
        <f t="shared" si="10"/>
        <v/>
      </c>
    </row>
    <row r="73" spans="1:12" x14ac:dyDescent="0.25">
      <c r="A73" t="s">
        <v>65</v>
      </c>
      <c r="B73" s="10">
        <v>18</v>
      </c>
      <c r="C73" s="10">
        <v>12.3</v>
      </c>
      <c r="D73" s="10">
        <v>7.2</v>
      </c>
      <c r="E73" s="10">
        <v>96.6</v>
      </c>
      <c r="G73" s="33">
        <v>1</v>
      </c>
      <c r="H73" s="22">
        <f t="shared" ref="H73:H94" si="11">IF(G73&lt;&gt;"",SQRT(4*(B73-dD)^2+(C73-dP)^2+(D73-dH)^2),0)</f>
        <v>2.8832787730569969</v>
      </c>
      <c r="I73" s="10">
        <f t="shared" ref="I73:I94" si="12">IF(G73=1,IF(H73&lt;R_,1,EXP(R_-H73)),IF(G73&lt;&gt;"",IF(H73&lt;R_,EXP(H73-R_),1),1))</f>
        <v>1</v>
      </c>
      <c r="J73" s="23">
        <f t="shared" ref="J73:J94" si="13">IF(G73&lt;&gt;"",H73/R_,"")</f>
        <v>0.40860781111735422</v>
      </c>
      <c r="K73" s="10" t="str">
        <f t="shared" ref="K73:K94" si="14">IF(G73=1,IF(J73&lt;=1,"","WO"),IF(G73&lt;&gt;"",IF(J73&gt;1,"","WI"),""))</f>
        <v/>
      </c>
      <c r="L73" s="21">
        <f t="shared" ref="L73:L94" si="15">IF(G73=1,H73, "")</f>
        <v>2.8832787730569969</v>
      </c>
    </row>
    <row r="74" spans="1:12" x14ac:dyDescent="0.25">
      <c r="A74" t="s">
        <v>66</v>
      </c>
      <c r="B74" s="10">
        <v>17</v>
      </c>
      <c r="C74" s="10">
        <v>7.3</v>
      </c>
      <c r="D74" s="10">
        <v>7.1</v>
      </c>
      <c r="E74" s="10">
        <v>64.400000000000006</v>
      </c>
      <c r="G74" s="33">
        <v>1</v>
      </c>
      <c r="H74" s="22">
        <f t="shared" si="11"/>
        <v>3.536362705615669</v>
      </c>
      <c r="I74" s="10">
        <f t="shared" si="12"/>
        <v>1</v>
      </c>
      <c r="J74" s="23">
        <f t="shared" si="13"/>
        <v>0.50116049754239234</v>
      </c>
      <c r="K74" s="10" t="str">
        <f t="shared" si="14"/>
        <v/>
      </c>
      <c r="L74" s="21">
        <f t="shared" si="15"/>
        <v>3.536362705615669</v>
      </c>
    </row>
    <row r="75" spans="1:12" x14ac:dyDescent="0.25">
      <c r="A75" t="s">
        <v>67</v>
      </c>
      <c r="B75" s="10">
        <v>16.8</v>
      </c>
      <c r="C75" s="10">
        <v>11.5</v>
      </c>
      <c r="D75" s="10">
        <v>10.199999999999999</v>
      </c>
      <c r="E75" s="10">
        <v>93</v>
      </c>
      <c r="G75" s="33"/>
      <c r="H75" s="22">
        <f t="shared" si="11"/>
        <v>0</v>
      </c>
      <c r="I75" s="10">
        <f t="shared" si="12"/>
        <v>1</v>
      </c>
      <c r="J75" s="23" t="str">
        <f t="shared" si="13"/>
        <v/>
      </c>
      <c r="K75" s="10" t="str">
        <f t="shared" si="14"/>
        <v/>
      </c>
      <c r="L75" s="21" t="str">
        <f t="shared" si="15"/>
        <v/>
      </c>
    </row>
    <row r="76" spans="1:12" x14ac:dyDescent="0.25">
      <c r="A76" t="s">
        <v>68</v>
      </c>
      <c r="B76" s="10">
        <v>17.399999999999999</v>
      </c>
      <c r="C76" s="10">
        <v>13.7</v>
      </c>
      <c r="D76" s="10">
        <v>11.3</v>
      </c>
      <c r="E76" s="10">
        <v>77.400000000000006</v>
      </c>
      <c r="G76" s="33">
        <v>1</v>
      </c>
      <c r="H76" s="22">
        <f t="shared" si="11"/>
        <v>5.3366679971453967</v>
      </c>
      <c r="I76" s="10">
        <f t="shared" si="12"/>
        <v>1</v>
      </c>
      <c r="J76" s="23">
        <f t="shared" si="13"/>
        <v>0.75629323440744833</v>
      </c>
      <c r="K76" s="10" t="str">
        <f t="shared" si="14"/>
        <v/>
      </c>
      <c r="L76" s="21">
        <f t="shared" si="15"/>
        <v>5.3366679971453967</v>
      </c>
    </row>
    <row r="77" spans="1:12" x14ac:dyDescent="0.25">
      <c r="A77" t="s">
        <v>69</v>
      </c>
      <c r="B77" s="10">
        <v>16.600000000000001</v>
      </c>
      <c r="C77" s="10">
        <v>12.3</v>
      </c>
      <c r="D77" s="10">
        <v>5.5</v>
      </c>
      <c r="E77" s="10">
        <v>89.5</v>
      </c>
      <c r="G77" s="33"/>
      <c r="H77" s="22">
        <f t="shared" si="11"/>
        <v>0</v>
      </c>
      <c r="I77" s="10">
        <f t="shared" si="12"/>
        <v>1</v>
      </c>
      <c r="J77" s="23" t="str">
        <f t="shared" si="13"/>
        <v/>
      </c>
      <c r="K77" s="10" t="str">
        <f t="shared" si="14"/>
        <v/>
      </c>
      <c r="L77" s="21" t="str">
        <f t="shared" si="15"/>
        <v/>
      </c>
    </row>
    <row r="78" spans="1:12" x14ac:dyDescent="0.25">
      <c r="A78" t="s">
        <v>70</v>
      </c>
      <c r="B78" s="10">
        <v>17.8</v>
      </c>
      <c r="C78" s="10">
        <v>5.7</v>
      </c>
      <c r="D78" s="10">
        <v>14.3</v>
      </c>
      <c r="E78" s="10">
        <v>124.7</v>
      </c>
      <c r="G78" s="33"/>
      <c r="H78" s="22">
        <f t="shared" si="11"/>
        <v>0</v>
      </c>
      <c r="I78" s="10">
        <f t="shared" si="12"/>
        <v>1</v>
      </c>
      <c r="J78" s="23" t="str">
        <f t="shared" si="13"/>
        <v/>
      </c>
      <c r="K78" s="10" t="str">
        <f t="shared" si="14"/>
        <v/>
      </c>
      <c r="L78" s="21" t="str">
        <f t="shared" si="15"/>
        <v/>
      </c>
    </row>
    <row r="79" spans="1:12" x14ac:dyDescent="0.25">
      <c r="A79" t="s">
        <v>71</v>
      </c>
      <c r="B79" s="10">
        <v>15.8</v>
      </c>
      <c r="C79" s="10">
        <v>6.1</v>
      </c>
      <c r="D79" s="10">
        <v>16.399999999999999</v>
      </c>
      <c r="E79" s="10">
        <v>76.900000000000006</v>
      </c>
      <c r="G79" s="33"/>
      <c r="H79" s="22">
        <f t="shared" si="11"/>
        <v>0</v>
      </c>
      <c r="I79" s="10">
        <f t="shared" si="12"/>
        <v>1</v>
      </c>
      <c r="J79" s="23" t="str">
        <f t="shared" si="13"/>
        <v/>
      </c>
      <c r="K79" s="10" t="str">
        <f t="shared" si="14"/>
        <v/>
      </c>
      <c r="L79" s="21" t="str">
        <f t="shared" si="15"/>
        <v/>
      </c>
    </row>
    <row r="80" spans="1:12" x14ac:dyDescent="0.25">
      <c r="A80" t="s">
        <v>72</v>
      </c>
      <c r="B80" s="10">
        <v>16</v>
      </c>
      <c r="C80" s="10">
        <v>6.8</v>
      </c>
      <c r="D80" s="10">
        <v>17.399999999999999</v>
      </c>
      <c r="E80" s="10">
        <v>75.099999999999994</v>
      </c>
      <c r="G80" s="33"/>
      <c r="H80" s="22">
        <f t="shared" si="11"/>
        <v>0</v>
      </c>
      <c r="I80" s="10">
        <f t="shared" si="12"/>
        <v>1</v>
      </c>
      <c r="J80" s="23" t="str">
        <f t="shared" si="13"/>
        <v/>
      </c>
      <c r="K80" s="10" t="str">
        <f t="shared" si="14"/>
        <v/>
      </c>
      <c r="L80" s="21" t="str">
        <f t="shared" si="15"/>
        <v/>
      </c>
    </row>
    <row r="81" spans="1:12" x14ac:dyDescent="0.25">
      <c r="A81" t="s">
        <v>73</v>
      </c>
      <c r="B81" s="10">
        <v>15.3</v>
      </c>
      <c r="C81" s="10">
        <v>4.3</v>
      </c>
      <c r="D81" s="10">
        <v>7.6</v>
      </c>
      <c r="E81" s="10">
        <v>115.8</v>
      </c>
      <c r="G81" s="33"/>
      <c r="H81" s="22">
        <f t="shared" si="11"/>
        <v>0</v>
      </c>
      <c r="I81" s="10">
        <f t="shared" si="12"/>
        <v>1</v>
      </c>
      <c r="J81" s="23" t="str">
        <f t="shared" si="13"/>
        <v/>
      </c>
      <c r="K81" s="10" t="str">
        <f t="shared" si="14"/>
        <v/>
      </c>
      <c r="L81" s="21" t="str">
        <f t="shared" si="15"/>
        <v/>
      </c>
    </row>
    <row r="82" spans="1:12" x14ac:dyDescent="0.25">
      <c r="A82" t="s">
        <v>74</v>
      </c>
      <c r="B82" s="10">
        <v>15.5</v>
      </c>
      <c r="C82" s="10">
        <v>5.6</v>
      </c>
      <c r="D82" s="10">
        <v>5.7</v>
      </c>
      <c r="E82" s="10">
        <v>132.5</v>
      </c>
      <c r="G82" s="33"/>
      <c r="H82" s="22">
        <f t="shared" si="11"/>
        <v>0</v>
      </c>
      <c r="I82" s="10">
        <f t="shared" si="12"/>
        <v>1</v>
      </c>
      <c r="J82" s="23" t="str">
        <f t="shared" si="13"/>
        <v/>
      </c>
      <c r="K82" s="10" t="str">
        <f t="shared" si="14"/>
        <v/>
      </c>
      <c r="L82" s="21" t="str">
        <f t="shared" si="15"/>
        <v/>
      </c>
    </row>
    <row r="83" spans="1:12" x14ac:dyDescent="0.25">
      <c r="A83" t="s">
        <v>75</v>
      </c>
      <c r="B83" s="10">
        <v>20</v>
      </c>
      <c r="C83" s="10">
        <v>18</v>
      </c>
      <c r="D83" s="10">
        <v>4.0999999999999996</v>
      </c>
      <c r="E83" s="10">
        <v>85.2</v>
      </c>
      <c r="G83" s="33"/>
      <c r="H83" s="22">
        <f t="shared" si="11"/>
        <v>0</v>
      </c>
      <c r="I83" s="10">
        <f t="shared" si="12"/>
        <v>1</v>
      </c>
      <c r="J83" s="23" t="str">
        <f t="shared" si="13"/>
        <v/>
      </c>
      <c r="K83" s="10" t="str">
        <f t="shared" si="14"/>
        <v/>
      </c>
      <c r="L83" s="21" t="str">
        <f t="shared" si="15"/>
        <v/>
      </c>
    </row>
    <row r="84" spans="1:12" x14ac:dyDescent="0.25">
      <c r="A84" t="s">
        <v>76</v>
      </c>
      <c r="B84" s="10">
        <v>15.3</v>
      </c>
      <c r="C84" s="10">
        <v>4.5</v>
      </c>
      <c r="D84" s="10">
        <v>9.1999999999999993</v>
      </c>
      <c r="E84" s="10">
        <v>132</v>
      </c>
      <c r="G84" s="33"/>
      <c r="H84" s="22">
        <f t="shared" si="11"/>
        <v>0</v>
      </c>
      <c r="I84" s="10">
        <f t="shared" si="12"/>
        <v>1</v>
      </c>
      <c r="J84" s="23" t="str">
        <f t="shared" si="13"/>
        <v/>
      </c>
      <c r="K84" s="10" t="str">
        <f t="shared" si="14"/>
        <v/>
      </c>
      <c r="L84" s="21" t="str">
        <f t="shared" si="15"/>
        <v/>
      </c>
    </row>
    <row r="85" spans="1:12" x14ac:dyDescent="0.25">
      <c r="A85" t="s">
        <v>77</v>
      </c>
      <c r="B85" s="10">
        <v>15.6</v>
      </c>
      <c r="C85" s="10">
        <v>6.3</v>
      </c>
      <c r="D85" s="10">
        <v>7.7</v>
      </c>
      <c r="E85" s="10">
        <v>155.1</v>
      </c>
      <c r="G85" s="33"/>
      <c r="H85" s="22">
        <f t="shared" si="11"/>
        <v>0</v>
      </c>
      <c r="I85" s="10">
        <f t="shared" si="12"/>
        <v>1</v>
      </c>
      <c r="J85" s="23" t="str">
        <f t="shared" si="13"/>
        <v/>
      </c>
      <c r="K85" s="10" t="str">
        <f t="shared" si="14"/>
        <v/>
      </c>
      <c r="L85" s="21" t="str">
        <f t="shared" si="15"/>
        <v/>
      </c>
    </row>
    <row r="86" spans="1:12" x14ac:dyDescent="0.25">
      <c r="A86" t="s">
        <v>78</v>
      </c>
      <c r="B86" s="10">
        <v>15.6</v>
      </c>
      <c r="C86" s="10">
        <v>6.3</v>
      </c>
      <c r="D86" s="10">
        <v>11.6</v>
      </c>
      <c r="E86" s="10">
        <v>98.2</v>
      </c>
      <c r="G86" s="33"/>
      <c r="H86" s="22">
        <f t="shared" si="11"/>
        <v>0</v>
      </c>
      <c r="I86" s="10">
        <f t="shared" si="12"/>
        <v>1</v>
      </c>
      <c r="J86" s="23" t="str">
        <f t="shared" si="13"/>
        <v/>
      </c>
      <c r="K86" s="10" t="str">
        <f t="shared" si="14"/>
        <v/>
      </c>
      <c r="L86" s="21" t="str">
        <f t="shared" si="15"/>
        <v/>
      </c>
    </row>
    <row r="87" spans="1:12" x14ac:dyDescent="0.25">
      <c r="A87" t="s">
        <v>79</v>
      </c>
      <c r="B87" s="10">
        <v>15.6</v>
      </c>
      <c r="C87" s="10">
        <v>5.6</v>
      </c>
      <c r="D87" s="10">
        <v>9.8000000000000007</v>
      </c>
      <c r="E87" s="10">
        <v>137.1</v>
      </c>
      <c r="G87" s="33"/>
      <c r="H87" s="22">
        <f t="shared" si="11"/>
        <v>0</v>
      </c>
      <c r="I87" s="10">
        <f t="shared" si="12"/>
        <v>1</v>
      </c>
      <c r="J87" s="23" t="str">
        <f t="shared" si="13"/>
        <v/>
      </c>
      <c r="K87" s="10" t="str">
        <f t="shared" si="14"/>
        <v/>
      </c>
      <c r="L87" s="21" t="str">
        <f t="shared" si="15"/>
        <v/>
      </c>
    </row>
    <row r="88" spans="1:12" x14ac:dyDescent="0.25">
      <c r="A88" t="s">
        <v>80</v>
      </c>
      <c r="B88" s="10">
        <v>17.399999999999999</v>
      </c>
      <c r="C88" s="10">
        <v>5.3</v>
      </c>
      <c r="D88" s="10">
        <v>11.5</v>
      </c>
      <c r="E88" s="10">
        <v>143.19999999999999</v>
      </c>
      <c r="G88" s="33"/>
      <c r="H88" s="22">
        <f t="shared" si="11"/>
        <v>0</v>
      </c>
      <c r="I88" s="10">
        <f t="shared" si="12"/>
        <v>1</v>
      </c>
      <c r="J88" s="23" t="str">
        <f t="shared" si="13"/>
        <v/>
      </c>
      <c r="K88" s="10" t="str">
        <f t="shared" si="14"/>
        <v/>
      </c>
      <c r="L88" s="21" t="str">
        <f t="shared" si="15"/>
        <v/>
      </c>
    </row>
    <row r="89" spans="1:12" x14ac:dyDescent="0.25">
      <c r="A89" t="s">
        <v>81</v>
      </c>
      <c r="B89" s="10">
        <v>15</v>
      </c>
      <c r="C89" s="10">
        <v>3.7</v>
      </c>
      <c r="D89" s="10">
        <v>7.6</v>
      </c>
      <c r="E89" s="10">
        <v>134</v>
      </c>
      <c r="G89" s="33"/>
      <c r="H89" s="22">
        <f t="shared" si="11"/>
        <v>0</v>
      </c>
      <c r="I89" s="10">
        <f t="shared" si="12"/>
        <v>1</v>
      </c>
      <c r="J89" s="23" t="str">
        <f t="shared" si="13"/>
        <v/>
      </c>
      <c r="K89" s="10" t="str">
        <f t="shared" si="14"/>
        <v/>
      </c>
      <c r="L89" s="21" t="str">
        <f t="shared" si="15"/>
        <v/>
      </c>
    </row>
    <row r="90" spans="1:12" x14ac:dyDescent="0.25">
      <c r="A90" t="s">
        <v>82</v>
      </c>
      <c r="B90" s="10">
        <v>18</v>
      </c>
      <c r="C90" s="10">
        <v>18</v>
      </c>
      <c r="D90" s="10">
        <v>9.9</v>
      </c>
      <c r="E90" s="10">
        <v>95.3</v>
      </c>
      <c r="G90" s="33"/>
      <c r="H90" s="22">
        <f t="shared" si="11"/>
        <v>0</v>
      </c>
      <c r="I90" s="10">
        <f t="shared" si="12"/>
        <v>1</v>
      </c>
      <c r="J90" s="23" t="str">
        <f t="shared" si="13"/>
        <v/>
      </c>
      <c r="K90" s="10" t="str">
        <f t="shared" si="14"/>
        <v/>
      </c>
      <c r="L90" s="21" t="str">
        <f t="shared" si="15"/>
        <v/>
      </c>
    </row>
    <row r="91" spans="1:12" x14ac:dyDescent="0.25">
      <c r="A91" t="s">
        <v>83</v>
      </c>
      <c r="B91" s="10">
        <v>16.8</v>
      </c>
      <c r="C91" s="10">
        <v>5.7</v>
      </c>
      <c r="D91" s="10">
        <v>8</v>
      </c>
      <c r="E91" s="10">
        <v>81.900000000000006</v>
      </c>
      <c r="G91" s="33">
        <v>1</v>
      </c>
      <c r="H91" s="22">
        <f t="shared" si="11"/>
        <v>4.8372785227350752</v>
      </c>
      <c r="I91" s="10">
        <f t="shared" si="12"/>
        <v>1</v>
      </c>
      <c r="J91" s="23">
        <f t="shared" si="13"/>
        <v>0.68552156919746288</v>
      </c>
      <c r="K91" s="10" t="str">
        <f t="shared" si="14"/>
        <v/>
      </c>
      <c r="L91" s="21">
        <f t="shared" si="15"/>
        <v>4.8372785227350752</v>
      </c>
    </row>
    <row r="92" spans="1:12" x14ac:dyDescent="0.25">
      <c r="A92" t="s">
        <v>84</v>
      </c>
      <c r="B92" s="10">
        <v>17.8</v>
      </c>
      <c r="C92" s="10">
        <v>8.1999999999999993</v>
      </c>
      <c r="D92" s="10">
        <v>12.9</v>
      </c>
      <c r="E92" s="10">
        <v>97.4</v>
      </c>
      <c r="G92" s="33"/>
      <c r="H92" s="22">
        <f t="shared" si="11"/>
        <v>0</v>
      </c>
      <c r="I92" s="10">
        <f t="shared" si="12"/>
        <v>1</v>
      </c>
      <c r="J92" s="23" t="str">
        <f t="shared" si="13"/>
        <v/>
      </c>
      <c r="K92" s="10" t="str">
        <f t="shared" si="14"/>
        <v/>
      </c>
      <c r="L92" s="21" t="str">
        <f t="shared" si="15"/>
        <v/>
      </c>
    </row>
    <row r="93" spans="1:12" x14ac:dyDescent="0.25">
      <c r="A93" t="s">
        <v>85</v>
      </c>
      <c r="B93" s="10">
        <v>18</v>
      </c>
      <c r="C93" s="10">
        <v>1.4</v>
      </c>
      <c r="D93" s="10">
        <v>2</v>
      </c>
      <c r="E93" s="10">
        <v>106.6</v>
      </c>
      <c r="G93" s="33">
        <v>0</v>
      </c>
      <c r="H93" s="22">
        <f t="shared" si="11"/>
        <v>10.336795737582781</v>
      </c>
      <c r="I93" s="10">
        <f t="shared" si="12"/>
        <v>1</v>
      </c>
      <c r="J93" s="23">
        <f t="shared" si="13"/>
        <v>1.4648932041429776</v>
      </c>
      <c r="K93" s="10" t="str">
        <f t="shared" si="14"/>
        <v/>
      </c>
      <c r="L93" s="21" t="str">
        <f t="shared" si="15"/>
        <v/>
      </c>
    </row>
    <row r="94" spans="1:12" x14ac:dyDescent="0.25">
      <c r="A94" t="s">
        <v>86</v>
      </c>
      <c r="B94" s="10">
        <v>17.600000000000001</v>
      </c>
      <c r="C94" s="10">
        <v>1</v>
      </c>
      <c r="D94" s="10">
        <v>3.1</v>
      </c>
      <c r="E94" s="10">
        <v>123.9</v>
      </c>
      <c r="G94" s="33">
        <v>0</v>
      </c>
      <c r="H94" s="22">
        <f t="shared" si="11"/>
        <v>10.118317510510025</v>
      </c>
      <c r="I94" s="10">
        <f t="shared" si="12"/>
        <v>1</v>
      </c>
      <c r="J94" s="23">
        <f t="shared" si="13"/>
        <v>1.4339312621430547</v>
      </c>
      <c r="K94" s="10" t="str">
        <f t="shared" si="14"/>
        <v/>
      </c>
      <c r="L94" s="21" t="str">
        <f t="shared" si="15"/>
        <v/>
      </c>
    </row>
    <row r="95" spans="1:12" x14ac:dyDescent="0.25">
      <c r="E95" s="26" t="s">
        <v>134</v>
      </c>
      <c r="F95" s="27"/>
      <c r="G95" s="19">
        <f>COUNT(G9:G94)</f>
        <v>22</v>
      </c>
      <c r="H95" s="18" t="s">
        <v>100</v>
      </c>
      <c r="I95" s="34">
        <f>(PRODUCT(I9:I94))^(1/G95)</f>
        <v>1</v>
      </c>
      <c r="K95" s="18" t="s">
        <v>136</v>
      </c>
      <c r="L95" s="20">
        <f>MAX(L9:L94)</f>
        <v>7.0560863636806381</v>
      </c>
    </row>
    <row r="96" spans="1:12" x14ac:dyDescent="0.25">
      <c r="A96" s="11" t="s">
        <v>3</v>
      </c>
      <c r="B96" s="12" t="s">
        <v>96</v>
      </c>
      <c r="C96" s="12" t="s">
        <v>97</v>
      </c>
      <c r="D96" s="12" t="s">
        <v>98</v>
      </c>
      <c r="E96" s="12" t="s">
        <v>4</v>
      </c>
      <c r="F96" s="12"/>
      <c r="G96" s="13" t="s">
        <v>87</v>
      </c>
    </row>
    <row r="97" spans="1:7" x14ac:dyDescent="0.25">
      <c r="A97" s="14"/>
      <c r="B97" s="35"/>
      <c r="C97" s="35"/>
      <c r="D97" s="35"/>
      <c r="E97" s="35"/>
      <c r="F97" s="35"/>
      <c r="G97" s="36">
        <f>1</f>
        <v>1</v>
      </c>
    </row>
    <row r="98" spans="1:7" x14ac:dyDescent="0.25">
      <c r="A98" s="16" t="s">
        <v>131</v>
      </c>
      <c r="B98" s="37">
        <f>DMAX($A$8:$G$94,"Dd",$A$96:$G$97)</f>
        <v>18.5</v>
      </c>
      <c r="C98" s="37">
        <f>DMAX($A$8:$G$94,"Dp",$A$96:$G$97)</f>
        <v>16.399999999999999</v>
      </c>
      <c r="D98" s="37">
        <f>DMAX($A$8:$G$94,"DH",$A$96:$G$97)</f>
        <v>13.7</v>
      </c>
      <c r="E98" s="37"/>
      <c r="F98" s="37"/>
      <c r="G98" s="38"/>
    </row>
    <row r="99" spans="1:7" x14ac:dyDescent="0.25">
      <c r="A99" s="17" t="s">
        <v>132</v>
      </c>
      <c r="B99" s="39">
        <f>DMIN($A$8:$G$94,"Dd",A96:G97)</f>
        <v>15.5</v>
      </c>
      <c r="C99" s="39">
        <f>DMIN($A$8:$G$94,"Dp",B96:H97)</f>
        <v>3.1</v>
      </c>
      <c r="D99" s="39">
        <f>DMIN($A$8:$G$94,"DH",C96:I97)</f>
        <v>5.0999999999999996</v>
      </c>
      <c r="E99" s="39"/>
      <c r="F99" s="39"/>
      <c r="G99" s="40"/>
    </row>
    <row r="100" spans="1:7" x14ac:dyDescent="0.25">
      <c r="A100" s="17" t="s">
        <v>107</v>
      </c>
      <c r="B100" s="41">
        <f>B98-B99</f>
        <v>3</v>
      </c>
      <c r="C100" s="39">
        <f t="shared" ref="C100:D100" si="16">C98-C99</f>
        <v>13.299999999999999</v>
      </c>
      <c r="D100" s="39">
        <f t="shared" si="16"/>
        <v>8.6</v>
      </c>
      <c r="E100" s="39"/>
      <c r="F100" s="39"/>
      <c r="G100" s="40"/>
    </row>
    <row r="101" spans="1:7" x14ac:dyDescent="0.25">
      <c r="A101" s="14" t="s">
        <v>133</v>
      </c>
      <c r="B101" s="42">
        <f>B98-B100/2</f>
        <v>17</v>
      </c>
      <c r="C101" s="42">
        <f t="shared" ref="C101:D101" si="17">C98-C100/2</f>
        <v>9.75</v>
      </c>
      <c r="D101" s="42">
        <f t="shared" si="17"/>
        <v>9.3999999999999986</v>
      </c>
      <c r="E101" s="35"/>
      <c r="F101" s="35"/>
      <c r="G101" s="36"/>
    </row>
    <row r="102" spans="1:7" x14ac:dyDescent="0.25">
      <c r="A102" s="15"/>
      <c r="B102" s="43"/>
      <c r="C102" s="31"/>
      <c r="D102" s="31"/>
      <c r="E102" s="31"/>
      <c r="F102" s="31"/>
      <c r="G102" s="31"/>
    </row>
  </sheetData>
  <mergeCells count="1">
    <mergeCell ref="E95:F9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Q94"/>
  <sheetViews>
    <sheetView workbookViewId="0">
      <selection activeCell="S19" sqref="S19"/>
    </sheetView>
  </sheetViews>
  <sheetFormatPr defaultColWidth="9.140625" defaultRowHeight="15" x14ac:dyDescent="0.25"/>
  <cols>
    <col min="1" max="1" width="21.7109375" customWidth="1"/>
  </cols>
  <sheetData>
    <row r="1" spans="1:17" x14ac:dyDescent="0.25">
      <c r="C1" s="6" t="s">
        <v>126</v>
      </c>
    </row>
    <row r="2" spans="1:17" x14ac:dyDescent="0.25">
      <c r="B2" t="s">
        <v>96</v>
      </c>
      <c r="C2" t="s">
        <v>97</v>
      </c>
      <c r="D2" t="s">
        <v>98</v>
      </c>
      <c r="E2" t="s">
        <v>1</v>
      </c>
    </row>
    <row r="3" spans="1:17" x14ac:dyDescent="0.25">
      <c r="A3" t="s">
        <v>2</v>
      </c>
      <c r="B3" s="5">
        <v>17</v>
      </c>
      <c r="C3" s="5">
        <v>8</v>
      </c>
      <c r="D3" s="5">
        <v>3</v>
      </c>
      <c r="E3" s="5">
        <v>5</v>
      </c>
      <c r="L3" t="s">
        <v>115</v>
      </c>
    </row>
    <row r="4" spans="1:17" x14ac:dyDescent="0.25">
      <c r="A4" s="3" t="s">
        <v>108</v>
      </c>
      <c r="B4" s="3">
        <f>G7</f>
        <v>17.850000000000001</v>
      </c>
      <c r="C4" s="3">
        <f t="shared" ref="C4:D4" si="0">H7</f>
        <v>6.45</v>
      </c>
      <c r="D4" s="3">
        <f t="shared" si="0"/>
        <v>12.290000000000001</v>
      </c>
      <c r="L4" t="s">
        <v>116</v>
      </c>
    </row>
    <row r="5" spans="1:17" x14ac:dyDescent="0.25">
      <c r="A5" t="s">
        <v>107</v>
      </c>
      <c r="B5" s="3">
        <f>dD-B4</f>
        <v>-0.85000000000000142</v>
      </c>
      <c r="C5" s="3">
        <f>dP-C4</f>
        <v>1.5499999999999998</v>
      </c>
      <c r="D5" s="3">
        <f>dH-D4</f>
        <v>-9.2900000000000009</v>
      </c>
      <c r="L5" t="s">
        <v>119</v>
      </c>
      <c r="M5" t="s">
        <v>96</v>
      </c>
      <c r="N5" t="s">
        <v>97</v>
      </c>
      <c r="O5" t="s">
        <v>98</v>
      </c>
      <c r="P5" t="s">
        <v>5</v>
      </c>
      <c r="Q5" t="s">
        <v>104</v>
      </c>
    </row>
    <row r="6" spans="1:17" x14ac:dyDescent="0.25">
      <c r="B6" t="s">
        <v>5</v>
      </c>
      <c r="C6" s="3">
        <f>SQRT(4*(B4-dD)^2+(C4-dP)^2+(D4-dH)^2)</f>
        <v>9.5706112657447342</v>
      </c>
      <c r="D6" t="s">
        <v>104</v>
      </c>
      <c r="E6" s="2">
        <f>C6/R_</f>
        <v>1.9141222531489468</v>
      </c>
      <c r="F6" t="s">
        <v>94</v>
      </c>
      <c r="G6" t="s">
        <v>109</v>
      </c>
      <c r="H6" t="s">
        <v>110</v>
      </c>
      <c r="I6" t="s">
        <v>111</v>
      </c>
      <c r="K6" t="s">
        <v>117</v>
      </c>
      <c r="L6" s="1" t="s">
        <v>59</v>
      </c>
      <c r="M6" s="1">
        <v>16</v>
      </c>
      <c r="N6" s="1">
        <v>9</v>
      </c>
      <c r="O6" s="1">
        <v>5.0999999999999996</v>
      </c>
      <c r="P6" s="2">
        <f>SQRT(4*(M6-dD)^2+(N6-dP)^2+(O6-dH)^2)</f>
        <v>3.0675723300355933</v>
      </c>
      <c r="Q6" s="2">
        <f>P6/R_</f>
        <v>0.61351446600711868</v>
      </c>
    </row>
    <row r="7" spans="1:17" x14ac:dyDescent="0.25">
      <c r="C7" s="3"/>
      <c r="F7">
        <f>SUM(F9:F101)</f>
        <v>100</v>
      </c>
      <c r="G7" s="3">
        <f t="shared" ref="G7:I7" si="1">SUM(G9:G101)</f>
        <v>17.850000000000001</v>
      </c>
      <c r="H7" s="3">
        <f t="shared" si="1"/>
        <v>6.45</v>
      </c>
      <c r="I7" s="3">
        <f t="shared" si="1"/>
        <v>12.290000000000001</v>
      </c>
      <c r="K7" t="s">
        <v>118</v>
      </c>
      <c r="L7" s="1" t="s">
        <v>85</v>
      </c>
      <c r="M7" s="1">
        <v>18</v>
      </c>
      <c r="N7" s="1">
        <v>1.4</v>
      </c>
      <c r="O7" s="1">
        <v>2</v>
      </c>
      <c r="P7" s="2">
        <f>SQRT(4*(M7-dD)^2+(N7-dP)^2+(O7-dH)^2)</f>
        <v>6.9685005560737379</v>
      </c>
      <c r="Q7" s="2">
        <f>P7/R_</f>
        <v>1.3937001112147476</v>
      </c>
    </row>
    <row r="8" spans="1:17" x14ac:dyDescent="0.25">
      <c r="A8" t="s">
        <v>3</v>
      </c>
      <c r="B8" t="s">
        <v>96</v>
      </c>
      <c r="C8" t="s">
        <v>97</v>
      </c>
      <c r="D8" t="s">
        <v>98</v>
      </c>
      <c r="E8" t="s">
        <v>4</v>
      </c>
      <c r="F8" t="s">
        <v>0</v>
      </c>
      <c r="G8" s="3" t="s">
        <v>112</v>
      </c>
      <c r="H8" s="3" t="s">
        <v>113</v>
      </c>
      <c r="I8" s="3" t="s">
        <v>114</v>
      </c>
      <c r="K8" s="3" t="s">
        <v>120</v>
      </c>
      <c r="L8" s="3" t="s">
        <v>121</v>
      </c>
      <c r="P8" s="2"/>
      <c r="Q8" s="2"/>
    </row>
    <row r="9" spans="1:17" x14ac:dyDescent="0.25">
      <c r="A9" t="s">
        <v>6</v>
      </c>
      <c r="B9">
        <v>15.5</v>
      </c>
      <c r="C9">
        <v>10.4</v>
      </c>
      <c r="D9">
        <v>7</v>
      </c>
      <c r="E9">
        <v>73.8</v>
      </c>
      <c r="F9" s="1">
        <v>10</v>
      </c>
      <c r="G9" s="3">
        <f>IF(F9&lt;&gt;"",F9/100*B9,"")</f>
        <v>1.55</v>
      </c>
      <c r="H9" s="3">
        <f>IF(F9&lt;&gt;"",F9/100*C9,"")</f>
        <v>1.04</v>
      </c>
      <c r="I9" s="3">
        <f>IF(F9&lt;&gt;"",F9/100*D9,"")</f>
        <v>0.70000000000000007</v>
      </c>
      <c r="K9">
        <v>100</v>
      </c>
      <c r="L9">
        <f>100-K9</f>
        <v>0</v>
      </c>
      <c r="M9">
        <f>($K9*M$6+$L9*M$7)/100</f>
        <v>16</v>
      </c>
      <c r="N9">
        <f t="shared" ref="N9:O9" si="2">($K9*N$6+$L9*N$7)/100</f>
        <v>9</v>
      </c>
      <c r="O9">
        <f t="shared" si="2"/>
        <v>5.0999999999999996</v>
      </c>
      <c r="P9" s="2">
        <f t="shared" ref="P9:P19" si="3">SQRT(4*(M9-dD)^2+(N9-dP)^2+(O9-dH)^2)</f>
        <v>3.0675723300355933</v>
      </c>
      <c r="Q9" s="2">
        <f t="shared" ref="Q9:Q19" si="4">P9/R_</f>
        <v>0.61351446600711868</v>
      </c>
    </row>
    <row r="10" spans="1:17" x14ac:dyDescent="0.25">
      <c r="A10" t="s">
        <v>7</v>
      </c>
      <c r="B10">
        <v>15.3</v>
      </c>
      <c r="C10">
        <v>18</v>
      </c>
      <c r="D10">
        <v>6.1</v>
      </c>
      <c r="E10">
        <v>52.9</v>
      </c>
      <c r="F10" s="1"/>
      <c r="G10" s="3" t="str">
        <f t="shared" ref="G10:G73" si="5">IF(F10&lt;&gt;"",F10/100*B10,"")</f>
        <v/>
      </c>
      <c r="H10" s="3" t="str">
        <f t="shared" ref="H10:H73" si="6">IF(F10&lt;&gt;"",F10/100*C10,"")</f>
        <v/>
      </c>
      <c r="I10" s="3" t="str">
        <f t="shared" ref="I10:I73" si="7">IF(F10&lt;&gt;"",F10/100*D10,"")</f>
        <v/>
      </c>
      <c r="K10">
        <v>90</v>
      </c>
      <c r="L10">
        <f t="shared" ref="L10:L19" si="8">100-K10</f>
        <v>10</v>
      </c>
      <c r="M10">
        <f t="shared" ref="M10:O19" si="9">($K10*M$6+$L10*M$7)/100</f>
        <v>16.2</v>
      </c>
      <c r="N10">
        <f t="shared" si="9"/>
        <v>8.24</v>
      </c>
      <c r="O10">
        <f t="shared" si="9"/>
        <v>4.7899999999999991</v>
      </c>
      <c r="P10" s="2">
        <f t="shared" si="3"/>
        <v>2.4128199269734161</v>
      </c>
      <c r="Q10" s="2">
        <f t="shared" si="4"/>
        <v>0.4825639853946832</v>
      </c>
    </row>
    <row r="11" spans="1:17" x14ac:dyDescent="0.25">
      <c r="A11" t="s">
        <v>8</v>
      </c>
      <c r="B11">
        <v>15.8</v>
      </c>
      <c r="C11">
        <v>3.3</v>
      </c>
      <c r="D11">
        <v>6.1</v>
      </c>
      <c r="E11">
        <v>148</v>
      </c>
      <c r="F11" s="1"/>
      <c r="G11" s="3" t="str">
        <f t="shared" si="5"/>
        <v/>
      </c>
      <c r="H11" s="3" t="str">
        <f t="shared" si="6"/>
        <v/>
      </c>
      <c r="I11" s="3" t="str">
        <f t="shared" si="7"/>
        <v/>
      </c>
      <c r="K11">
        <v>80</v>
      </c>
      <c r="L11">
        <f t="shared" si="8"/>
        <v>20</v>
      </c>
      <c r="M11">
        <f t="shared" si="9"/>
        <v>16.399999999999999</v>
      </c>
      <c r="N11">
        <f t="shared" si="9"/>
        <v>7.48</v>
      </c>
      <c r="O11">
        <f t="shared" si="9"/>
        <v>4.4800000000000004</v>
      </c>
      <c r="P11" s="2">
        <f t="shared" si="3"/>
        <v>1.9750443033005634</v>
      </c>
      <c r="Q11" s="2">
        <f t="shared" si="4"/>
        <v>0.39500886066011265</v>
      </c>
    </row>
    <row r="12" spans="1:17" x14ac:dyDescent="0.25">
      <c r="A12" t="s">
        <v>9</v>
      </c>
      <c r="B12">
        <v>15.9</v>
      </c>
      <c r="C12">
        <v>5.9</v>
      </c>
      <c r="D12">
        <v>13.9</v>
      </c>
      <c r="E12">
        <v>108.6</v>
      </c>
      <c r="F12" s="1"/>
      <c r="G12" s="3" t="str">
        <f t="shared" si="5"/>
        <v/>
      </c>
      <c r="H12" s="3" t="str">
        <f t="shared" si="6"/>
        <v/>
      </c>
      <c r="I12" s="3" t="str">
        <f t="shared" si="7"/>
        <v/>
      </c>
      <c r="K12">
        <v>70</v>
      </c>
      <c r="L12">
        <f t="shared" si="8"/>
        <v>30</v>
      </c>
      <c r="M12">
        <f t="shared" si="9"/>
        <v>16.600000000000001</v>
      </c>
      <c r="N12">
        <f t="shared" si="9"/>
        <v>6.72</v>
      </c>
      <c r="O12">
        <f t="shared" si="9"/>
        <v>4.17</v>
      </c>
      <c r="P12" s="2">
        <f t="shared" si="3"/>
        <v>1.9097905644337014</v>
      </c>
      <c r="Q12" s="2">
        <f t="shared" si="4"/>
        <v>0.38195811288674031</v>
      </c>
    </row>
    <row r="13" spans="1:17" x14ac:dyDescent="0.25">
      <c r="A13" t="s">
        <v>88</v>
      </c>
      <c r="B13">
        <v>18.399999999999999</v>
      </c>
      <c r="C13">
        <v>0</v>
      </c>
      <c r="D13">
        <v>2</v>
      </c>
      <c r="E13">
        <v>52.9</v>
      </c>
      <c r="F13" s="1"/>
      <c r="G13" s="3" t="str">
        <f t="shared" si="5"/>
        <v/>
      </c>
      <c r="H13" s="3" t="str">
        <f t="shared" si="6"/>
        <v/>
      </c>
      <c r="I13" s="3" t="str">
        <f t="shared" si="7"/>
        <v/>
      </c>
      <c r="K13">
        <v>60</v>
      </c>
      <c r="L13">
        <f t="shared" si="8"/>
        <v>40</v>
      </c>
      <c r="M13">
        <f t="shared" si="9"/>
        <v>16.8</v>
      </c>
      <c r="N13">
        <f t="shared" si="9"/>
        <v>5.96</v>
      </c>
      <c r="O13">
        <f t="shared" si="9"/>
        <v>3.86</v>
      </c>
      <c r="P13" s="2">
        <f t="shared" si="3"/>
        <v>2.2497110925627761</v>
      </c>
      <c r="Q13" s="2">
        <f t="shared" si="4"/>
        <v>0.44994221851255523</v>
      </c>
    </row>
    <row r="14" spans="1:17" x14ac:dyDescent="0.25">
      <c r="A14" t="s">
        <v>10</v>
      </c>
      <c r="B14">
        <v>18.399999999999999</v>
      </c>
      <c r="C14">
        <v>6.3</v>
      </c>
      <c r="D14">
        <v>13.7</v>
      </c>
      <c r="E14">
        <v>103.8</v>
      </c>
      <c r="F14" s="1">
        <v>80</v>
      </c>
      <c r="G14" s="3">
        <f t="shared" si="5"/>
        <v>14.719999999999999</v>
      </c>
      <c r="H14" s="3">
        <f t="shared" si="6"/>
        <v>5.04</v>
      </c>
      <c r="I14" s="3">
        <f t="shared" si="7"/>
        <v>10.96</v>
      </c>
      <c r="K14">
        <v>50</v>
      </c>
      <c r="L14">
        <f t="shared" si="8"/>
        <v>50</v>
      </c>
      <c r="M14">
        <f t="shared" si="9"/>
        <v>17</v>
      </c>
      <c r="N14">
        <f t="shared" si="9"/>
        <v>5.2</v>
      </c>
      <c r="O14">
        <f t="shared" si="9"/>
        <v>3.55</v>
      </c>
      <c r="P14" s="2">
        <f t="shared" si="3"/>
        <v>2.8535066146760548</v>
      </c>
      <c r="Q14" s="2">
        <f t="shared" si="4"/>
        <v>0.57070132293521092</v>
      </c>
    </row>
    <row r="15" spans="1:17" x14ac:dyDescent="0.25">
      <c r="A15" t="s">
        <v>11</v>
      </c>
      <c r="B15">
        <v>20</v>
      </c>
      <c r="C15">
        <v>5.0999999999999996</v>
      </c>
      <c r="D15">
        <v>5.2</v>
      </c>
      <c r="E15">
        <v>190.3</v>
      </c>
      <c r="F15" s="1"/>
      <c r="G15" s="3" t="str">
        <f t="shared" si="5"/>
        <v/>
      </c>
      <c r="H15" s="3" t="str">
        <f t="shared" si="6"/>
        <v/>
      </c>
      <c r="I15" s="3" t="str">
        <f t="shared" si="7"/>
        <v/>
      </c>
      <c r="K15">
        <v>40</v>
      </c>
      <c r="L15">
        <f t="shared" si="8"/>
        <v>60</v>
      </c>
      <c r="M15">
        <f t="shared" si="9"/>
        <v>17.2</v>
      </c>
      <c r="N15">
        <f t="shared" si="9"/>
        <v>4.4400000000000004</v>
      </c>
      <c r="O15">
        <f t="shared" si="9"/>
        <v>3.24</v>
      </c>
      <c r="P15" s="2">
        <f t="shared" si="3"/>
        <v>3.5904317289150613</v>
      </c>
      <c r="Q15" s="2">
        <f t="shared" si="4"/>
        <v>0.71808634578301223</v>
      </c>
    </row>
    <row r="16" spans="1:17" x14ac:dyDescent="0.25">
      <c r="A16" t="s">
        <v>12</v>
      </c>
      <c r="B16">
        <v>16</v>
      </c>
      <c r="C16">
        <v>5.7</v>
      </c>
      <c r="D16">
        <v>15.8</v>
      </c>
      <c r="E16">
        <v>92</v>
      </c>
      <c r="F16" s="1"/>
      <c r="G16" s="3" t="str">
        <f t="shared" si="5"/>
        <v/>
      </c>
      <c r="H16" s="3" t="str">
        <f t="shared" si="6"/>
        <v/>
      </c>
      <c r="I16" s="3" t="str">
        <f t="shared" si="7"/>
        <v/>
      </c>
      <c r="K16">
        <v>30</v>
      </c>
      <c r="L16">
        <f t="shared" si="8"/>
        <v>70</v>
      </c>
      <c r="M16">
        <f t="shared" si="9"/>
        <v>17.399999999999999</v>
      </c>
      <c r="N16">
        <f t="shared" si="9"/>
        <v>3.68</v>
      </c>
      <c r="O16">
        <f t="shared" si="9"/>
        <v>2.93</v>
      </c>
      <c r="P16" s="2">
        <f t="shared" si="3"/>
        <v>4.3940072826521348</v>
      </c>
      <c r="Q16" s="2">
        <f t="shared" si="4"/>
        <v>0.87880145653042696</v>
      </c>
    </row>
    <row r="17" spans="1:17" x14ac:dyDescent="0.25">
      <c r="A17" t="s">
        <v>13</v>
      </c>
      <c r="B17">
        <v>15.8</v>
      </c>
      <c r="C17">
        <v>5.7</v>
      </c>
      <c r="D17">
        <v>14.5</v>
      </c>
      <c r="E17">
        <v>92</v>
      </c>
      <c r="F17" s="1"/>
      <c r="G17" s="3" t="str">
        <f t="shared" si="5"/>
        <v/>
      </c>
      <c r="H17" s="3" t="str">
        <f t="shared" si="6"/>
        <v/>
      </c>
      <c r="I17" s="3" t="str">
        <f t="shared" si="7"/>
        <v/>
      </c>
      <c r="K17">
        <v>20</v>
      </c>
      <c r="L17">
        <f t="shared" si="8"/>
        <v>80</v>
      </c>
      <c r="M17">
        <f t="shared" si="9"/>
        <v>17.600000000000001</v>
      </c>
      <c r="N17">
        <f t="shared" si="9"/>
        <v>2.92</v>
      </c>
      <c r="O17">
        <f t="shared" si="9"/>
        <v>2.62</v>
      </c>
      <c r="P17" s="2">
        <f t="shared" si="3"/>
        <v>5.2336220727140788</v>
      </c>
      <c r="Q17" s="2">
        <f t="shared" si="4"/>
        <v>1.0467244145428158</v>
      </c>
    </row>
    <row r="18" spans="1:17" x14ac:dyDescent="0.25">
      <c r="A18" t="s">
        <v>14</v>
      </c>
      <c r="B18">
        <v>15.8</v>
      </c>
      <c r="C18">
        <v>3.7</v>
      </c>
      <c r="D18">
        <v>6.3</v>
      </c>
      <c r="E18">
        <v>132.6</v>
      </c>
      <c r="F18" s="1">
        <v>10</v>
      </c>
      <c r="G18" s="3">
        <f t="shared" si="5"/>
        <v>1.58</v>
      </c>
      <c r="H18" s="3">
        <f t="shared" si="6"/>
        <v>0.37000000000000005</v>
      </c>
      <c r="I18" s="3">
        <f t="shared" si="7"/>
        <v>0.63</v>
      </c>
      <c r="K18">
        <v>10</v>
      </c>
      <c r="L18">
        <f t="shared" si="8"/>
        <v>90</v>
      </c>
      <c r="M18">
        <f t="shared" si="9"/>
        <v>17.8</v>
      </c>
      <c r="N18">
        <f t="shared" si="9"/>
        <v>2.16</v>
      </c>
      <c r="O18">
        <f t="shared" si="9"/>
        <v>2.31</v>
      </c>
      <c r="P18" s="2">
        <f t="shared" si="3"/>
        <v>6.0943990679967781</v>
      </c>
      <c r="Q18" s="2">
        <f t="shared" si="4"/>
        <v>1.2188798135993557</v>
      </c>
    </row>
    <row r="19" spans="1:17" x14ac:dyDescent="0.25">
      <c r="A19" t="s">
        <v>15</v>
      </c>
      <c r="B19">
        <v>15</v>
      </c>
      <c r="C19">
        <v>3.7</v>
      </c>
      <c r="D19">
        <v>6</v>
      </c>
      <c r="E19">
        <v>134.80000000000001</v>
      </c>
      <c r="F19" s="1"/>
      <c r="G19" s="3" t="str">
        <f t="shared" si="5"/>
        <v/>
      </c>
      <c r="H19" s="3" t="str">
        <f t="shared" si="6"/>
        <v/>
      </c>
      <c r="I19" s="3" t="str">
        <f t="shared" si="7"/>
        <v/>
      </c>
      <c r="K19">
        <v>0</v>
      </c>
      <c r="L19">
        <f t="shared" si="8"/>
        <v>100</v>
      </c>
      <c r="M19">
        <f t="shared" si="9"/>
        <v>18</v>
      </c>
      <c r="N19">
        <f t="shared" si="9"/>
        <v>1.4</v>
      </c>
      <c r="O19">
        <f t="shared" si="9"/>
        <v>2</v>
      </c>
      <c r="P19" s="2">
        <f t="shared" si="3"/>
        <v>6.9685005560737379</v>
      </c>
      <c r="Q19" s="2">
        <f t="shared" si="4"/>
        <v>1.3937001112147476</v>
      </c>
    </row>
    <row r="20" spans="1:17" x14ac:dyDescent="0.25">
      <c r="A20" t="s">
        <v>16</v>
      </c>
      <c r="B20">
        <v>15.2</v>
      </c>
      <c r="C20">
        <v>5.0999999999999996</v>
      </c>
      <c r="D20">
        <v>14.7</v>
      </c>
      <c r="E20">
        <v>96</v>
      </c>
      <c r="F20" s="1"/>
      <c r="G20" s="3" t="str">
        <f t="shared" si="5"/>
        <v/>
      </c>
      <c r="H20" s="3" t="str">
        <f t="shared" si="6"/>
        <v/>
      </c>
      <c r="I20" s="3" t="str">
        <f t="shared" si="7"/>
        <v/>
      </c>
    </row>
    <row r="21" spans="1:17" x14ac:dyDescent="0.25">
      <c r="A21" t="s">
        <v>17</v>
      </c>
      <c r="B21">
        <v>18.3</v>
      </c>
      <c r="C21">
        <v>5.6</v>
      </c>
      <c r="D21">
        <v>5.5</v>
      </c>
      <c r="E21">
        <v>178.1</v>
      </c>
      <c r="F21" s="1"/>
      <c r="G21" s="3" t="str">
        <f t="shared" si="5"/>
        <v/>
      </c>
      <c r="H21" s="3" t="str">
        <f t="shared" si="6"/>
        <v/>
      </c>
      <c r="I21" s="3" t="str">
        <f t="shared" si="7"/>
        <v/>
      </c>
    </row>
    <row r="22" spans="1:17" x14ac:dyDescent="0.25">
      <c r="A22" t="s">
        <v>18</v>
      </c>
      <c r="B22">
        <v>16</v>
      </c>
      <c r="C22">
        <v>4.0999999999999996</v>
      </c>
      <c r="D22">
        <v>8.1999999999999993</v>
      </c>
      <c r="E22">
        <v>208.2</v>
      </c>
      <c r="F22" s="1"/>
      <c r="G22" s="3" t="str">
        <f t="shared" si="5"/>
        <v/>
      </c>
      <c r="H22" s="3" t="str">
        <f t="shared" si="6"/>
        <v/>
      </c>
      <c r="I22" s="3" t="str">
        <f t="shared" si="7"/>
        <v/>
      </c>
      <c r="K22" s="4" t="s">
        <v>5</v>
      </c>
      <c r="L22" s="1">
        <v>4</v>
      </c>
    </row>
    <row r="23" spans="1:17" x14ac:dyDescent="0.25">
      <c r="A23" t="s">
        <v>19</v>
      </c>
      <c r="B23">
        <v>15.3</v>
      </c>
      <c r="C23">
        <v>7.5</v>
      </c>
      <c r="D23">
        <v>6.8</v>
      </c>
      <c r="E23">
        <v>171.2</v>
      </c>
      <c r="F23" s="1"/>
      <c r="G23" s="3" t="str">
        <f t="shared" si="5"/>
        <v/>
      </c>
      <c r="H23" s="3" t="str">
        <f t="shared" si="6"/>
        <v/>
      </c>
      <c r="I23" s="3" t="str">
        <f t="shared" si="7"/>
        <v/>
      </c>
      <c r="K23" s="4" t="s">
        <v>4</v>
      </c>
      <c r="L23" s="1">
        <v>100</v>
      </c>
    </row>
    <row r="24" spans="1:17" x14ac:dyDescent="0.25">
      <c r="A24" t="s">
        <v>20</v>
      </c>
      <c r="B24">
        <v>15.7</v>
      </c>
      <c r="C24">
        <v>5.5</v>
      </c>
      <c r="D24">
        <v>5.9</v>
      </c>
      <c r="E24">
        <v>149.30000000000001</v>
      </c>
      <c r="F24" s="1"/>
      <c r="G24" s="3" t="str">
        <f t="shared" si="5"/>
        <v/>
      </c>
      <c r="H24" s="3" t="str">
        <f t="shared" si="6"/>
        <v/>
      </c>
      <c r="I24" s="3" t="str">
        <f t="shared" si="7"/>
        <v/>
      </c>
      <c r="K24" s="4" t="s">
        <v>122</v>
      </c>
      <c r="L24" s="1">
        <v>25</v>
      </c>
    </row>
    <row r="25" spans="1:17" x14ac:dyDescent="0.25">
      <c r="A25" t="s">
        <v>21</v>
      </c>
      <c r="B25">
        <v>19.7</v>
      </c>
      <c r="C25">
        <v>15</v>
      </c>
      <c r="D25">
        <v>7.4</v>
      </c>
      <c r="E25">
        <v>110.8</v>
      </c>
      <c r="F25" s="1"/>
      <c r="G25" s="3" t="str">
        <f t="shared" si="5"/>
        <v/>
      </c>
      <c r="H25" s="3" t="str">
        <f t="shared" si="6"/>
        <v/>
      </c>
      <c r="I25" s="3" t="str">
        <f t="shared" si="7"/>
        <v/>
      </c>
      <c r="K25" s="4"/>
    </row>
    <row r="26" spans="1:17" x14ac:dyDescent="0.25">
      <c r="A26" t="s">
        <v>89</v>
      </c>
      <c r="B26">
        <v>17.8</v>
      </c>
      <c r="C26">
        <v>3.1</v>
      </c>
      <c r="D26">
        <v>5.7</v>
      </c>
      <c r="E26">
        <v>80.5</v>
      </c>
      <c r="F26" s="1"/>
      <c r="G26" s="3" t="str">
        <f t="shared" si="5"/>
        <v/>
      </c>
      <c r="H26" s="3" t="str">
        <f t="shared" si="6"/>
        <v/>
      </c>
      <c r="I26" s="3" t="str">
        <f t="shared" si="7"/>
        <v/>
      </c>
      <c r="K26" s="4" t="s">
        <v>123</v>
      </c>
      <c r="L26" s="7">
        <f>8.3*(Temperature+273.15)</f>
        <v>2474.645</v>
      </c>
    </row>
    <row r="27" spans="1:17" x14ac:dyDescent="0.25">
      <c r="A27" t="s">
        <v>91</v>
      </c>
      <c r="B27">
        <v>18.5</v>
      </c>
      <c r="C27">
        <v>6.5</v>
      </c>
      <c r="D27">
        <v>13.7</v>
      </c>
      <c r="E27">
        <v>105</v>
      </c>
      <c r="F27" s="1"/>
      <c r="G27" s="3" t="str">
        <f t="shared" si="5"/>
        <v/>
      </c>
      <c r="H27" s="3" t="str">
        <f t="shared" si="6"/>
        <v/>
      </c>
      <c r="I27" s="3" t="str">
        <f t="shared" si="7"/>
        <v/>
      </c>
    </row>
    <row r="28" spans="1:17" x14ac:dyDescent="0.25">
      <c r="A28" t="s">
        <v>22</v>
      </c>
      <c r="B28">
        <v>16.8</v>
      </c>
      <c r="C28">
        <v>0</v>
      </c>
      <c r="D28">
        <v>0.2</v>
      </c>
      <c r="E28">
        <v>108.9</v>
      </c>
      <c r="F28" s="1"/>
      <c r="G28" s="3" t="str">
        <f t="shared" si="5"/>
        <v/>
      </c>
      <c r="H28" s="3" t="str">
        <f t="shared" si="6"/>
        <v/>
      </c>
      <c r="I28" s="3" t="str">
        <f t="shared" si="7"/>
        <v/>
      </c>
      <c r="K28" s="4" t="s">
        <v>124</v>
      </c>
      <c r="L28" s="8">
        <f>MVolChi*Distance^2/(4*RT)</f>
        <v>0.16163934624966408</v>
      </c>
    </row>
    <row r="29" spans="1:17" x14ac:dyDescent="0.25">
      <c r="A29" t="s">
        <v>23</v>
      </c>
      <c r="B29">
        <v>17.399999999999999</v>
      </c>
      <c r="C29">
        <v>4.0999999999999996</v>
      </c>
      <c r="D29">
        <v>13.5</v>
      </c>
      <c r="E29">
        <v>105.7</v>
      </c>
      <c r="F29" s="1"/>
      <c r="G29" s="3" t="str">
        <f t="shared" si="5"/>
        <v/>
      </c>
      <c r="H29" s="3" t="str">
        <f t="shared" si="6"/>
        <v/>
      </c>
      <c r="I29" s="3" t="str">
        <f t="shared" si="7"/>
        <v/>
      </c>
    </row>
    <row r="30" spans="1:17" x14ac:dyDescent="0.25">
      <c r="A30" t="s">
        <v>24</v>
      </c>
      <c r="B30">
        <v>17.8</v>
      </c>
      <c r="C30">
        <v>8.4</v>
      </c>
      <c r="D30">
        <v>5.0999999999999996</v>
      </c>
      <c r="E30">
        <v>104.2</v>
      </c>
      <c r="F30" s="1"/>
      <c r="G30" s="3" t="str">
        <f t="shared" si="5"/>
        <v/>
      </c>
      <c r="H30" s="3" t="str">
        <f t="shared" si="6"/>
        <v/>
      </c>
      <c r="I30" s="3" t="str">
        <f t="shared" si="7"/>
        <v/>
      </c>
    </row>
    <row r="31" spans="1:17" x14ac:dyDescent="0.25">
      <c r="A31" t="s">
        <v>25</v>
      </c>
      <c r="B31">
        <v>16</v>
      </c>
      <c r="C31">
        <v>3.7</v>
      </c>
      <c r="D31">
        <v>4.0999999999999996</v>
      </c>
      <c r="E31">
        <v>177.4</v>
      </c>
      <c r="F31" s="1"/>
      <c r="G31" s="3" t="str">
        <f t="shared" si="5"/>
        <v/>
      </c>
      <c r="H31" s="3" t="str">
        <f t="shared" si="6"/>
        <v/>
      </c>
      <c r="I31" s="3" t="str">
        <f t="shared" si="7"/>
        <v/>
      </c>
    </row>
    <row r="32" spans="1:17" x14ac:dyDescent="0.25">
      <c r="A32" t="s">
        <v>26</v>
      </c>
      <c r="B32">
        <v>15.8</v>
      </c>
      <c r="C32">
        <v>8.1999999999999993</v>
      </c>
      <c r="D32">
        <v>10.8</v>
      </c>
      <c r="E32">
        <v>124.3</v>
      </c>
      <c r="F32" s="1"/>
      <c r="G32" s="3" t="str">
        <f t="shared" si="5"/>
        <v/>
      </c>
      <c r="H32" s="3" t="str">
        <f t="shared" si="6"/>
        <v/>
      </c>
      <c r="I32" s="3" t="str">
        <f t="shared" si="7"/>
        <v/>
      </c>
    </row>
    <row r="33" spans="1:9" x14ac:dyDescent="0.25">
      <c r="A33" t="s">
        <v>90</v>
      </c>
      <c r="B33">
        <v>14.5</v>
      </c>
      <c r="C33">
        <v>2.9</v>
      </c>
      <c r="D33">
        <v>4.5999999999999996</v>
      </c>
      <c r="E33">
        <v>104.7</v>
      </c>
      <c r="F33" s="1"/>
      <c r="G33" s="3" t="str">
        <f t="shared" si="5"/>
        <v/>
      </c>
      <c r="H33" s="3" t="str">
        <f t="shared" si="6"/>
        <v/>
      </c>
      <c r="I33" s="3" t="str">
        <f t="shared" si="7"/>
        <v/>
      </c>
    </row>
    <row r="34" spans="1:9" x14ac:dyDescent="0.25">
      <c r="A34" t="s">
        <v>27</v>
      </c>
      <c r="B34">
        <v>16</v>
      </c>
      <c r="C34">
        <v>7</v>
      </c>
      <c r="D34">
        <v>10.6</v>
      </c>
      <c r="E34">
        <v>170.4</v>
      </c>
      <c r="F34" s="1"/>
      <c r="G34" s="3" t="str">
        <f t="shared" si="5"/>
        <v/>
      </c>
      <c r="H34" s="3" t="str">
        <f t="shared" si="6"/>
        <v/>
      </c>
      <c r="I34" s="3" t="str">
        <f t="shared" si="7"/>
        <v/>
      </c>
    </row>
    <row r="35" spans="1:9" x14ac:dyDescent="0.25">
      <c r="A35" t="s">
        <v>28</v>
      </c>
      <c r="B35">
        <v>16.100000000000001</v>
      </c>
      <c r="C35">
        <v>0</v>
      </c>
      <c r="D35">
        <v>1.1000000000000001</v>
      </c>
      <c r="E35">
        <v>140</v>
      </c>
      <c r="F35" s="1"/>
      <c r="G35" s="3" t="str">
        <f t="shared" si="5"/>
        <v/>
      </c>
      <c r="H35" s="3" t="str">
        <f t="shared" si="6"/>
        <v/>
      </c>
      <c r="I35" s="3" t="str">
        <f t="shared" si="7"/>
        <v/>
      </c>
    </row>
    <row r="36" spans="1:9" x14ac:dyDescent="0.25">
      <c r="A36" t="s">
        <v>29</v>
      </c>
      <c r="B36">
        <v>18.399999999999999</v>
      </c>
      <c r="C36">
        <v>16.399999999999999</v>
      </c>
      <c r="D36">
        <v>10.199999999999999</v>
      </c>
      <c r="E36">
        <v>71.3</v>
      </c>
      <c r="F36" s="1"/>
      <c r="G36" s="3" t="str">
        <f t="shared" si="5"/>
        <v/>
      </c>
      <c r="H36" s="3" t="str">
        <f t="shared" si="6"/>
        <v/>
      </c>
      <c r="I36" s="3" t="str">
        <f t="shared" si="7"/>
        <v/>
      </c>
    </row>
    <row r="37" spans="1:9" x14ac:dyDescent="0.25">
      <c r="A37" t="s">
        <v>30</v>
      </c>
      <c r="B37">
        <v>17.5</v>
      </c>
      <c r="C37">
        <v>1.8</v>
      </c>
      <c r="D37">
        <v>9</v>
      </c>
      <c r="E37">
        <v>85.7</v>
      </c>
      <c r="F37" s="1"/>
      <c r="G37" s="3" t="str">
        <f t="shared" si="5"/>
        <v/>
      </c>
      <c r="H37" s="3" t="str">
        <f t="shared" si="6"/>
        <v/>
      </c>
      <c r="I37" s="3" t="str">
        <f t="shared" si="7"/>
        <v/>
      </c>
    </row>
    <row r="38" spans="1:9" x14ac:dyDescent="0.25">
      <c r="A38" t="s">
        <v>31</v>
      </c>
      <c r="B38">
        <v>18.100000000000001</v>
      </c>
      <c r="C38">
        <v>6.6</v>
      </c>
      <c r="D38">
        <v>9.3000000000000007</v>
      </c>
      <c r="E38">
        <v>69.900000000000006</v>
      </c>
      <c r="F38" s="1"/>
      <c r="G38" s="3" t="str">
        <f t="shared" si="5"/>
        <v/>
      </c>
      <c r="H38" s="3" t="str">
        <f t="shared" si="6"/>
        <v/>
      </c>
      <c r="I38" s="3" t="str">
        <f t="shared" si="7"/>
        <v/>
      </c>
    </row>
    <row r="39" spans="1:9" x14ac:dyDescent="0.25">
      <c r="A39" t="s">
        <v>32</v>
      </c>
      <c r="B39">
        <v>16.5</v>
      </c>
      <c r="C39">
        <v>10.6</v>
      </c>
      <c r="D39">
        <v>17.7</v>
      </c>
      <c r="E39">
        <v>131.80000000000001</v>
      </c>
      <c r="F39" s="1"/>
      <c r="G39" s="3" t="str">
        <f t="shared" si="5"/>
        <v/>
      </c>
      <c r="H39" s="3" t="str">
        <f t="shared" si="6"/>
        <v/>
      </c>
      <c r="I39" s="3" t="str">
        <f t="shared" si="7"/>
        <v/>
      </c>
    </row>
    <row r="40" spans="1:9" x14ac:dyDescent="0.25">
      <c r="A40" t="s">
        <v>33</v>
      </c>
      <c r="B40">
        <v>15.5</v>
      </c>
      <c r="C40">
        <v>5.7</v>
      </c>
      <c r="D40">
        <v>11.2</v>
      </c>
      <c r="E40">
        <v>156.1</v>
      </c>
      <c r="F40" s="1"/>
      <c r="G40" s="3" t="str">
        <f t="shared" si="5"/>
        <v/>
      </c>
      <c r="H40" s="3" t="str">
        <f t="shared" si="6"/>
        <v/>
      </c>
      <c r="I40" s="3" t="str">
        <f t="shared" si="7"/>
        <v/>
      </c>
    </row>
    <row r="41" spans="1:9" x14ac:dyDescent="0.25">
      <c r="A41" t="s">
        <v>34</v>
      </c>
      <c r="B41">
        <v>15.7</v>
      </c>
      <c r="C41">
        <v>6.5</v>
      </c>
      <c r="D41">
        <v>10</v>
      </c>
      <c r="E41">
        <v>211.2</v>
      </c>
      <c r="F41" s="1"/>
      <c r="G41" s="3" t="str">
        <f t="shared" si="5"/>
        <v/>
      </c>
      <c r="H41" s="3" t="str">
        <f t="shared" si="6"/>
        <v/>
      </c>
      <c r="I41" s="3" t="str">
        <f t="shared" si="7"/>
        <v/>
      </c>
    </row>
    <row r="42" spans="1:9" x14ac:dyDescent="0.25">
      <c r="A42" t="s">
        <v>35</v>
      </c>
      <c r="B42">
        <v>15.8</v>
      </c>
      <c r="C42">
        <v>8.8000000000000007</v>
      </c>
      <c r="D42">
        <v>19.399999999999999</v>
      </c>
      <c r="E42">
        <v>58.6</v>
      </c>
      <c r="F42" s="1"/>
      <c r="G42" s="3" t="str">
        <f t="shared" si="5"/>
        <v/>
      </c>
      <c r="H42" s="3" t="str">
        <f t="shared" si="6"/>
        <v/>
      </c>
      <c r="I42" s="3" t="str">
        <f t="shared" si="7"/>
        <v/>
      </c>
    </row>
    <row r="43" spans="1:9" x14ac:dyDescent="0.25">
      <c r="A43" t="s">
        <v>36</v>
      </c>
      <c r="B43">
        <v>15.8</v>
      </c>
      <c r="C43">
        <v>5.3</v>
      </c>
      <c r="D43">
        <v>7.2</v>
      </c>
      <c r="E43">
        <v>98.6</v>
      </c>
      <c r="F43" s="1"/>
      <c r="G43" s="3" t="str">
        <f t="shared" si="5"/>
        <v/>
      </c>
      <c r="H43" s="3" t="str">
        <f t="shared" si="6"/>
        <v/>
      </c>
      <c r="I43" s="3" t="str">
        <f t="shared" si="7"/>
        <v/>
      </c>
    </row>
    <row r="44" spans="1:9" x14ac:dyDescent="0.25">
      <c r="A44" t="s">
        <v>37</v>
      </c>
      <c r="B44">
        <v>17.8</v>
      </c>
      <c r="C44">
        <v>0.6</v>
      </c>
      <c r="D44">
        <v>1.4</v>
      </c>
      <c r="E44">
        <v>122.8</v>
      </c>
      <c r="F44" s="1"/>
      <c r="G44" s="3" t="str">
        <f t="shared" si="5"/>
        <v/>
      </c>
      <c r="H44" s="3" t="str">
        <f t="shared" si="6"/>
        <v/>
      </c>
      <c r="I44" s="3" t="str">
        <f t="shared" si="7"/>
        <v/>
      </c>
    </row>
    <row r="45" spans="1:9" x14ac:dyDescent="0.25">
      <c r="A45" t="s">
        <v>38</v>
      </c>
      <c r="B45">
        <v>16</v>
      </c>
      <c r="C45">
        <v>7.6</v>
      </c>
      <c r="D45">
        <v>12.5</v>
      </c>
      <c r="E45">
        <v>115</v>
      </c>
      <c r="F45" s="1"/>
      <c r="G45" s="3" t="str">
        <f t="shared" si="5"/>
        <v/>
      </c>
      <c r="H45" s="3" t="str">
        <f t="shared" si="6"/>
        <v/>
      </c>
      <c r="I45" s="3" t="str">
        <f t="shared" si="7"/>
        <v/>
      </c>
    </row>
    <row r="46" spans="1:9" x14ac:dyDescent="0.25">
      <c r="A46" t="s">
        <v>39</v>
      </c>
      <c r="B46">
        <v>18</v>
      </c>
      <c r="C46">
        <v>21.7</v>
      </c>
      <c r="D46">
        <v>5.0999999999999996</v>
      </c>
      <c r="E46">
        <v>66</v>
      </c>
      <c r="F46" s="1"/>
      <c r="G46" s="3" t="str">
        <f t="shared" si="5"/>
        <v/>
      </c>
      <c r="H46" s="3" t="str">
        <f t="shared" si="6"/>
        <v/>
      </c>
      <c r="I46" s="3" t="str">
        <f t="shared" si="7"/>
        <v/>
      </c>
    </row>
    <row r="47" spans="1:9" x14ac:dyDescent="0.25">
      <c r="A47" t="s">
        <v>40</v>
      </c>
      <c r="B47">
        <v>17</v>
      </c>
      <c r="C47">
        <v>11</v>
      </c>
      <c r="D47">
        <v>26</v>
      </c>
      <c r="E47">
        <v>55.9</v>
      </c>
      <c r="F47" s="1"/>
      <c r="G47" s="3" t="str">
        <f t="shared" si="5"/>
        <v/>
      </c>
      <c r="H47" s="3" t="str">
        <f t="shared" si="6"/>
        <v/>
      </c>
      <c r="I47" s="3" t="str">
        <f t="shared" si="7"/>
        <v/>
      </c>
    </row>
    <row r="48" spans="1:9" x14ac:dyDescent="0.25">
      <c r="A48" t="s">
        <v>41</v>
      </c>
      <c r="B48">
        <v>16</v>
      </c>
      <c r="C48">
        <v>5.0999999999999996</v>
      </c>
      <c r="D48">
        <v>12.3</v>
      </c>
      <c r="E48">
        <v>132</v>
      </c>
      <c r="F48" s="1"/>
      <c r="G48" s="3" t="str">
        <f t="shared" si="5"/>
        <v/>
      </c>
      <c r="H48" s="3" t="str">
        <f t="shared" si="6"/>
        <v/>
      </c>
      <c r="I48" s="3" t="str">
        <f t="shared" si="7"/>
        <v/>
      </c>
    </row>
    <row r="49" spans="1:9" x14ac:dyDescent="0.25">
      <c r="A49" t="s">
        <v>42</v>
      </c>
      <c r="B49">
        <v>16</v>
      </c>
      <c r="C49">
        <v>8.1999999999999993</v>
      </c>
      <c r="D49">
        <v>15</v>
      </c>
      <c r="E49">
        <v>79.3</v>
      </c>
      <c r="F49" s="1"/>
      <c r="G49" s="3" t="str">
        <f t="shared" si="5"/>
        <v/>
      </c>
      <c r="H49" s="3" t="str">
        <f t="shared" si="6"/>
        <v/>
      </c>
      <c r="I49" s="3" t="str">
        <f t="shared" si="7"/>
        <v/>
      </c>
    </row>
    <row r="50" spans="1:9" x14ac:dyDescent="0.25">
      <c r="A50" t="s">
        <v>43</v>
      </c>
      <c r="B50">
        <v>18</v>
      </c>
      <c r="C50">
        <v>16.600000000000001</v>
      </c>
      <c r="D50">
        <v>7.4</v>
      </c>
      <c r="E50">
        <v>76.5</v>
      </c>
      <c r="F50" s="1"/>
      <c r="G50" s="3" t="str">
        <f t="shared" si="5"/>
        <v/>
      </c>
      <c r="H50" s="3" t="str">
        <f t="shared" si="6"/>
        <v/>
      </c>
      <c r="I50" s="3" t="str">
        <f t="shared" si="7"/>
        <v/>
      </c>
    </row>
    <row r="51" spans="1:9" x14ac:dyDescent="0.25">
      <c r="A51" t="s">
        <v>44</v>
      </c>
      <c r="B51">
        <v>17.899999999999999</v>
      </c>
      <c r="C51">
        <v>25.5</v>
      </c>
      <c r="D51">
        <v>17.399999999999999</v>
      </c>
      <c r="E51">
        <v>83.2</v>
      </c>
      <c r="F51" s="1"/>
      <c r="G51" s="3" t="str">
        <f t="shared" si="5"/>
        <v/>
      </c>
      <c r="H51" s="3" t="str">
        <f t="shared" si="6"/>
        <v/>
      </c>
      <c r="I51" s="3" t="str">
        <f t="shared" si="7"/>
        <v/>
      </c>
    </row>
    <row r="52" spans="1:9" x14ac:dyDescent="0.25">
      <c r="A52" t="s">
        <v>45</v>
      </c>
      <c r="B52">
        <v>15.3</v>
      </c>
      <c r="C52">
        <v>0</v>
      </c>
      <c r="D52">
        <v>0</v>
      </c>
      <c r="E52">
        <v>147</v>
      </c>
      <c r="F52" s="1"/>
      <c r="G52" s="3" t="str">
        <f t="shared" si="5"/>
        <v/>
      </c>
      <c r="H52" s="3" t="str">
        <f t="shared" si="6"/>
        <v/>
      </c>
      <c r="I52" s="3" t="str">
        <f t="shared" si="7"/>
        <v/>
      </c>
    </row>
    <row r="53" spans="1:9" x14ac:dyDescent="0.25">
      <c r="A53" t="s">
        <v>46</v>
      </c>
      <c r="B53">
        <v>14.9</v>
      </c>
      <c r="C53">
        <v>0</v>
      </c>
      <c r="D53">
        <v>0</v>
      </c>
      <c r="E53">
        <v>131.4</v>
      </c>
      <c r="F53" s="1"/>
      <c r="G53" s="3" t="str">
        <f t="shared" si="5"/>
        <v/>
      </c>
      <c r="H53" s="3" t="str">
        <f t="shared" si="6"/>
        <v/>
      </c>
      <c r="I53" s="3" t="str">
        <f t="shared" si="7"/>
        <v/>
      </c>
    </row>
    <row r="54" spans="1:9" x14ac:dyDescent="0.25">
      <c r="A54" t="s">
        <v>47</v>
      </c>
      <c r="B54">
        <v>15.1</v>
      </c>
      <c r="C54">
        <v>5.7</v>
      </c>
      <c r="D54">
        <v>15.9</v>
      </c>
      <c r="E54">
        <v>92.9</v>
      </c>
      <c r="F54" s="1"/>
      <c r="G54" s="3" t="str">
        <f t="shared" si="5"/>
        <v/>
      </c>
      <c r="H54" s="3" t="str">
        <f t="shared" si="6"/>
        <v/>
      </c>
      <c r="I54" s="3" t="str">
        <f t="shared" si="7"/>
        <v/>
      </c>
    </row>
    <row r="55" spans="1:9" x14ac:dyDescent="0.25">
      <c r="A55" t="s">
        <v>48</v>
      </c>
      <c r="B55">
        <v>15.1</v>
      </c>
      <c r="C55">
        <v>2.8</v>
      </c>
      <c r="D55">
        <v>5.8</v>
      </c>
      <c r="E55">
        <v>169.8</v>
      </c>
      <c r="F55" s="1"/>
      <c r="G55" s="3" t="str">
        <f t="shared" si="5"/>
        <v/>
      </c>
      <c r="H55" s="3" t="str">
        <f t="shared" si="6"/>
        <v/>
      </c>
      <c r="I55" s="3" t="str">
        <f t="shared" si="7"/>
        <v/>
      </c>
    </row>
    <row r="56" spans="1:9" x14ac:dyDescent="0.25">
      <c r="A56" t="s">
        <v>49</v>
      </c>
      <c r="B56">
        <v>15.3</v>
      </c>
      <c r="C56">
        <v>3.1</v>
      </c>
      <c r="D56">
        <v>7</v>
      </c>
      <c r="E56">
        <v>150.19999999999999</v>
      </c>
      <c r="F56" s="1"/>
      <c r="G56" s="3" t="str">
        <f t="shared" si="5"/>
        <v/>
      </c>
      <c r="H56" s="3" t="str">
        <f t="shared" si="6"/>
        <v/>
      </c>
      <c r="I56" s="3" t="str">
        <f t="shared" si="7"/>
        <v/>
      </c>
    </row>
    <row r="57" spans="1:9" x14ac:dyDescent="0.25">
      <c r="A57" t="s">
        <v>50</v>
      </c>
      <c r="B57">
        <v>15.8</v>
      </c>
      <c r="C57">
        <v>5.2</v>
      </c>
      <c r="D57">
        <v>13.3</v>
      </c>
      <c r="E57">
        <v>109.3</v>
      </c>
      <c r="F57" s="1"/>
      <c r="G57" s="3" t="str">
        <f t="shared" si="5"/>
        <v/>
      </c>
      <c r="H57" s="3" t="str">
        <f t="shared" si="6"/>
        <v/>
      </c>
      <c r="I57" s="3" t="str">
        <f t="shared" si="7"/>
        <v/>
      </c>
    </row>
    <row r="58" spans="1:9" x14ac:dyDescent="0.25">
      <c r="A58" t="s">
        <v>51</v>
      </c>
      <c r="B58">
        <v>14.9</v>
      </c>
      <c r="C58">
        <v>4.5</v>
      </c>
      <c r="D58">
        <v>8.1999999999999993</v>
      </c>
      <c r="E58">
        <v>117.1</v>
      </c>
      <c r="F58" s="1"/>
      <c r="G58" s="3" t="str">
        <f t="shared" si="5"/>
        <v/>
      </c>
      <c r="H58" s="3" t="str">
        <f t="shared" si="6"/>
        <v/>
      </c>
      <c r="I58" s="3" t="str">
        <f t="shared" si="7"/>
        <v/>
      </c>
    </row>
    <row r="59" spans="1:9" x14ac:dyDescent="0.25">
      <c r="A59" t="s">
        <v>95</v>
      </c>
      <c r="B59">
        <v>15.1</v>
      </c>
      <c r="C59">
        <v>3.2</v>
      </c>
      <c r="D59">
        <v>3.2</v>
      </c>
      <c r="E59">
        <v>141.80000000000001</v>
      </c>
      <c r="F59" s="1"/>
      <c r="G59" s="3" t="str">
        <f t="shared" si="5"/>
        <v/>
      </c>
      <c r="H59" s="3" t="str">
        <f t="shared" si="6"/>
        <v/>
      </c>
      <c r="I59" s="3" t="str">
        <f t="shared" si="7"/>
        <v/>
      </c>
    </row>
    <row r="60" spans="1:9" x14ac:dyDescent="0.25">
      <c r="A60" t="s">
        <v>52</v>
      </c>
      <c r="B60">
        <v>17</v>
      </c>
      <c r="C60">
        <v>8</v>
      </c>
      <c r="D60">
        <v>5</v>
      </c>
      <c r="E60">
        <v>150.30000000000001</v>
      </c>
      <c r="F60" s="1"/>
      <c r="G60" s="3" t="str">
        <f t="shared" si="5"/>
        <v/>
      </c>
      <c r="H60" s="3" t="str">
        <f t="shared" si="6"/>
        <v/>
      </c>
      <c r="I60" s="3" t="str">
        <f t="shared" si="7"/>
        <v/>
      </c>
    </row>
    <row r="61" spans="1:9" x14ac:dyDescent="0.25">
      <c r="A61" t="s">
        <v>53</v>
      </c>
      <c r="B61">
        <v>17.2</v>
      </c>
      <c r="C61">
        <v>1.8</v>
      </c>
      <c r="D61">
        <v>4.3</v>
      </c>
      <c r="E61">
        <v>162.9</v>
      </c>
      <c r="F61" s="1"/>
      <c r="G61" s="3" t="str">
        <f t="shared" si="5"/>
        <v/>
      </c>
      <c r="H61" s="3" t="str">
        <f t="shared" si="6"/>
        <v/>
      </c>
      <c r="I61" s="3" t="str">
        <f t="shared" si="7"/>
        <v/>
      </c>
    </row>
    <row r="62" spans="1:9" x14ac:dyDescent="0.25">
      <c r="A62" t="s">
        <v>54</v>
      </c>
      <c r="B62">
        <v>14.7</v>
      </c>
      <c r="C62">
        <v>12.3</v>
      </c>
      <c r="D62">
        <v>22.3</v>
      </c>
      <c r="E62">
        <v>40.6</v>
      </c>
      <c r="F62" s="1"/>
      <c r="G62" s="3" t="str">
        <f t="shared" si="5"/>
        <v/>
      </c>
      <c r="H62" s="3" t="str">
        <f t="shared" si="6"/>
        <v/>
      </c>
      <c r="I62" s="3" t="str">
        <f t="shared" si="7"/>
        <v/>
      </c>
    </row>
    <row r="63" spans="1:9" x14ac:dyDescent="0.25">
      <c r="A63" t="s">
        <v>55</v>
      </c>
      <c r="B63">
        <v>15.5</v>
      </c>
      <c r="C63">
        <v>7.2</v>
      </c>
      <c r="D63">
        <v>7.6</v>
      </c>
      <c r="E63">
        <v>79.8</v>
      </c>
      <c r="F63" s="1"/>
      <c r="G63" s="3" t="str">
        <f t="shared" si="5"/>
        <v/>
      </c>
      <c r="H63" s="3" t="str">
        <f t="shared" si="6"/>
        <v/>
      </c>
      <c r="I63" s="3" t="str">
        <f t="shared" si="7"/>
        <v/>
      </c>
    </row>
    <row r="64" spans="1:9" x14ac:dyDescent="0.25">
      <c r="A64" t="s">
        <v>56</v>
      </c>
      <c r="B64">
        <v>16.2</v>
      </c>
      <c r="C64">
        <v>7.8</v>
      </c>
      <c r="D64">
        <v>12.6</v>
      </c>
      <c r="E64">
        <v>118.2</v>
      </c>
      <c r="F64" s="1"/>
      <c r="G64" s="3" t="str">
        <f t="shared" si="5"/>
        <v/>
      </c>
      <c r="H64" s="3" t="str">
        <f t="shared" si="6"/>
        <v/>
      </c>
      <c r="I64" s="3" t="str">
        <f t="shared" si="7"/>
        <v/>
      </c>
    </row>
    <row r="65" spans="1:9" x14ac:dyDescent="0.25">
      <c r="A65" t="s">
        <v>57</v>
      </c>
      <c r="B65">
        <v>16</v>
      </c>
      <c r="C65">
        <v>8.1999999999999993</v>
      </c>
      <c r="D65">
        <v>15</v>
      </c>
      <c r="E65">
        <v>79.3</v>
      </c>
      <c r="F65" s="1"/>
      <c r="G65" s="3" t="str">
        <f t="shared" si="5"/>
        <v/>
      </c>
      <c r="H65" s="3" t="str">
        <f t="shared" si="6"/>
        <v/>
      </c>
      <c r="I65" s="3" t="str">
        <f t="shared" si="7"/>
        <v/>
      </c>
    </row>
    <row r="66" spans="1:9" x14ac:dyDescent="0.25">
      <c r="A66" t="s">
        <v>58</v>
      </c>
      <c r="B66">
        <v>16</v>
      </c>
      <c r="C66">
        <v>0</v>
      </c>
      <c r="D66">
        <v>1</v>
      </c>
      <c r="E66">
        <v>128.19999999999999</v>
      </c>
      <c r="F66" s="1"/>
      <c r="G66" s="3" t="str">
        <f t="shared" si="5"/>
        <v/>
      </c>
      <c r="H66" s="3" t="str">
        <f t="shared" si="6"/>
        <v/>
      </c>
      <c r="I66" s="3" t="str">
        <f t="shared" si="7"/>
        <v/>
      </c>
    </row>
    <row r="67" spans="1:9" x14ac:dyDescent="0.25">
      <c r="A67" t="s">
        <v>59</v>
      </c>
      <c r="B67">
        <v>16</v>
      </c>
      <c r="C67">
        <v>9</v>
      </c>
      <c r="D67">
        <v>5.0999999999999996</v>
      </c>
      <c r="E67">
        <v>90.2</v>
      </c>
      <c r="F67" s="1"/>
      <c r="G67" s="3" t="str">
        <f t="shared" si="5"/>
        <v/>
      </c>
      <c r="H67" s="3" t="str">
        <f t="shared" si="6"/>
        <v/>
      </c>
      <c r="I67" s="3" t="str">
        <f t="shared" si="7"/>
        <v/>
      </c>
    </row>
    <row r="68" spans="1:9" x14ac:dyDescent="0.25">
      <c r="A68" t="s">
        <v>60</v>
      </c>
      <c r="B68">
        <v>16</v>
      </c>
      <c r="C68">
        <v>5.7</v>
      </c>
      <c r="D68">
        <v>4.0999999999999996</v>
      </c>
      <c r="E68">
        <v>141.30000000000001</v>
      </c>
      <c r="F68" s="1"/>
      <c r="G68" s="3" t="str">
        <f t="shared" si="5"/>
        <v/>
      </c>
      <c r="H68" s="3" t="str">
        <f t="shared" si="6"/>
        <v/>
      </c>
      <c r="I68" s="3" t="str">
        <f t="shared" si="7"/>
        <v/>
      </c>
    </row>
    <row r="69" spans="1:9" x14ac:dyDescent="0.25">
      <c r="A69" t="s">
        <v>61</v>
      </c>
      <c r="B69">
        <v>15.4</v>
      </c>
      <c r="C69">
        <v>3.3</v>
      </c>
      <c r="D69">
        <v>12.3</v>
      </c>
      <c r="E69">
        <v>127.2</v>
      </c>
      <c r="F69" s="1"/>
      <c r="G69" s="3" t="str">
        <f t="shared" si="5"/>
        <v/>
      </c>
      <c r="H69" s="3" t="str">
        <f t="shared" si="6"/>
        <v/>
      </c>
      <c r="I69" s="3" t="str">
        <f t="shared" si="7"/>
        <v/>
      </c>
    </row>
    <row r="70" spans="1:9" x14ac:dyDescent="0.25">
      <c r="A70" t="s">
        <v>62</v>
      </c>
      <c r="B70">
        <v>15.3</v>
      </c>
      <c r="C70">
        <v>6.1</v>
      </c>
      <c r="D70">
        <v>4.0999999999999996</v>
      </c>
      <c r="E70">
        <v>125.8</v>
      </c>
      <c r="F70" s="1"/>
      <c r="G70" s="3" t="str">
        <f t="shared" si="5"/>
        <v/>
      </c>
      <c r="H70" s="3" t="str">
        <f t="shared" si="6"/>
        <v/>
      </c>
      <c r="I70" s="3" t="str">
        <f t="shared" si="7"/>
        <v/>
      </c>
    </row>
    <row r="71" spans="1:9" x14ac:dyDescent="0.25">
      <c r="A71" t="s">
        <v>63</v>
      </c>
      <c r="B71">
        <v>16.2</v>
      </c>
      <c r="C71">
        <v>3.8</v>
      </c>
      <c r="D71">
        <v>4.5</v>
      </c>
      <c r="E71">
        <v>340.7</v>
      </c>
      <c r="F71" s="1"/>
      <c r="G71" s="3" t="str">
        <f t="shared" si="5"/>
        <v/>
      </c>
      <c r="H71" s="3" t="str">
        <f t="shared" si="6"/>
        <v/>
      </c>
      <c r="I71" s="3" t="str">
        <f t="shared" si="7"/>
        <v/>
      </c>
    </row>
    <row r="72" spans="1:9" x14ac:dyDescent="0.25">
      <c r="A72" t="s">
        <v>64</v>
      </c>
      <c r="B72">
        <v>16</v>
      </c>
      <c r="C72">
        <v>7.6</v>
      </c>
      <c r="D72">
        <v>4.7</v>
      </c>
      <c r="E72">
        <v>107.3</v>
      </c>
      <c r="F72" s="1"/>
      <c r="G72" s="3" t="str">
        <f t="shared" si="5"/>
        <v/>
      </c>
      <c r="H72" s="3" t="str">
        <f t="shared" si="6"/>
        <v/>
      </c>
      <c r="I72" s="3" t="str">
        <f t="shared" si="7"/>
        <v/>
      </c>
    </row>
    <row r="73" spans="1:9" x14ac:dyDescent="0.25">
      <c r="A73" t="s">
        <v>65</v>
      </c>
      <c r="B73">
        <v>18</v>
      </c>
      <c r="C73">
        <v>12.3</v>
      </c>
      <c r="D73">
        <v>7.2</v>
      </c>
      <c r="E73">
        <v>96.6</v>
      </c>
      <c r="F73" s="1"/>
      <c r="G73" s="3" t="str">
        <f t="shared" si="5"/>
        <v/>
      </c>
      <c r="H73" s="3" t="str">
        <f t="shared" si="6"/>
        <v/>
      </c>
      <c r="I73" s="3" t="str">
        <f t="shared" si="7"/>
        <v/>
      </c>
    </row>
    <row r="74" spans="1:9" x14ac:dyDescent="0.25">
      <c r="A74" t="s">
        <v>66</v>
      </c>
      <c r="B74">
        <v>17</v>
      </c>
      <c r="C74">
        <v>7.3</v>
      </c>
      <c r="D74">
        <v>7.1</v>
      </c>
      <c r="E74">
        <v>64.400000000000006</v>
      </c>
      <c r="F74" s="1"/>
      <c r="G74" s="3" t="str">
        <f t="shared" ref="G74:G94" si="10">IF(F74&lt;&gt;"",F74/100*B74,"")</f>
        <v/>
      </c>
      <c r="H74" s="3" t="str">
        <f t="shared" ref="H74:H94" si="11">IF(F74&lt;&gt;"",F74/100*C74,"")</f>
        <v/>
      </c>
      <c r="I74" s="3" t="str">
        <f t="shared" ref="I74:I94" si="12">IF(F74&lt;&gt;"",F74/100*D74,"")</f>
        <v/>
      </c>
    </row>
    <row r="75" spans="1:9" x14ac:dyDescent="0.25">
      <c r="A75" t="s">
        <v>67</v>
      </c>
      <c r="B75">
        <v>16.8</v>
      </c>
      <c r="C75">
        <v>11.5</v>
      </c>
      <c r="D75">
        <v>10.199999999999999</v>
      </c>
      <c r="E75">
        <v>93</v>
      </c>
      <c r="F75" s="1"/>
      <c r="G75" s="3" t="str">
        <f t="shared" si="10"/>
        <v/>
      </c>
      <c r="H75" s="3" t="str">
        <f t="shared" si="11"/>
        <v/>
      </c>
      <c r="I75" s="3" t="str">
        <f t="shared" si="12"/>
        <v/>
      </c>
    </row>
    <row r="76" spans="1:9" x14ac:dyDescent="0.25">
      <c r="A76" t="s">
        <v>68</v>
      </c>
      <c r="B76">
        <v>17.399999999999999</v>
      </c>
      <c r="C76">
        <v>13.7</v>
      </c>
      <c r="D76">
        <v>11.3</v>
      </c>
      <c r="E76">
        <v>77.400000000000006</v>
      </c>
      <c r="F76" s="1"/>
      <c r="G76" s="3" t="str">
        <f t="shared" si="10"/>
        <v/>
      </c>
      <c r="H76" s="3" t="str">
        <f t="shared" si="11"/>
        <v/>
      </c>
      <c r="I76" s="3" t="str">
        <f t="shared" si="12"/>
        <v/>
      </c>
    </row>
    <row r="77" spans="1:9" x14ac:dyDescent="0.25">
      <c r="A77" t="s">
        <v>69</v>
      </c>
      <c r="B77">
        <v>16.600000000000001</v>
      </c>
      <c r="C77">
        <v>12.3</v>
      </c>
      <c r="D77">
        <v>5.5</v>
      </c>
      <c r="E77">
        <v>89.5</v>
      </c>
      <c r="F77" s="1"/>
      <c r="G77" s="3" t="str">
        <f t="shared" si="10"/>
        <v/>
      </c>
      <c r="H77" s="3" t="str">
        <f t="shared" si="11"/>
        <v/>
      </c>
      <c r="I77" s="3" t="str">
        <f t="shared" si="12"/>
        <v/>
      </c>
    </row>
    <row r="78" spans="1:9" x14ac:dyDescent="0.25">
      <c r="A78" t="s">
        <v>70</v>
      </c>
      <c r="B78">
        <v>17.8</v>
      </c>
      <c r="C78">
        <v>5.7</v>
      </c>
      <c r="D78">
        <v>14.3</v>
      </c>
      <c r="E78">
        <v>124.7</v>
      </c>
      <c r="F78" s="1"/>
      <c r="G78" s="3" t="str">
        <f t="shared" si="10"/>
        <v/>
      </c>
      <c r="H78" s="3" t="str">
        <f t="shared" si="11"/>
        <v/>
      </c>
      <c r="I78" s="3" t="str">
        <f t="shared" si="12"/>
        <v/>
      </c>
    </row>
    <row r="79" spans="1:9" x14ac:dyDescent="0.25">
      <c r="A79" t="s">
        <v>71</v>
      </c>
      <c r="B79">
        <v>15.8</v>
      </c>
      <c r="C79">
        <v>6.1</v>
      </c>
      <c r="D79">
        <v>16.399999999999999</v>
      </c>
      <c r="E79">
        <v>76.900000000000006</v>
      </c>
      <c r="F79" s="1"/>
      <c r="G79" s="3" t="str">
        <f t="shared" si="10"/>
        <v/>
      </c>
      <c r="H79" s="3" t="str">
        <f t="shared" si="11"/>
        <v/>
      </c>
      <c r="I79" s="3" t="str">
        <f t="shared" si="12"/>
        <v/>
      </c>
    </row>
    <row r="80" spans="1:9" x14ac:dyDescent="0.25">
      <c r="A80" t="s">
        <v>72</v>
      </c>
      <c r="B80">
        <v>16</v>
      </c>
      <c r="C80">
        <v>6.8</v>
      </c>
      <c r="D80">
        <v>17.399999999999999</v>
      </c>
      <c r="E80">
        <v>75.099999999999994</v>
      </c>
      <c r="F80" s="1"/>
      <c r="G80" s="3" t="str">
        <f t="shared" si="10"/>
        <v/>
      </c>
      <c r="H80" s="3" t="str">
        <f t="shared" si="11"/>
        <v/>
      </c>
      <c r="I80" s="3" t="str">
        <f t="shared" si="12"/>
        <v/>
      </c>
    </row>
    <row r="81" spans="1:9" x14ac:dyDescent="0.25">
      <c r="A81" t="s">
        <v>73</v>
      </c>
      <c r="B81">
        <v>15.3</v>
      </c>
      <c r="C81">
        <v>4.3</v>
      </c>
      <c r="D81">
        <v>7.6</v>
      </c>
      <c r="E81">
        <v>115.8</v>
      </c>
      <c r="F81" s="1"/>
      <c r="G81" s="3" t="str">
        <f t="shared" si="10"/>
        <v/>
      </c>
      <c r="H81" s="3" t="str">
        <f t="shared" si="11"/>
        <v/>
      </c>
      <c r="I81" s="3" t="str">
        <f t="shared" si="12"/>
        <v/>
      </c>
    </row>
    <row r="82" spans="1:9" x14ac:dyDescent="0.25">
      <c r="A82" t="s">
        <v>74</v>
      </c>
      <c r="B82">
        <v>15.5</v>
      </c>
      <c r="C82">
        <v>5.6</v>
      </c>
      <c r="D82">
        <v>5.7</v>
      </c>
      <c r="E82">
        <v>132.5</v>
      </c>
      <c r="F82" s="1"/>
      <c r="G82" s="3" t="str">
        <f t="shared" si="10"/>
        <v/>
      </c>
      <c r="H82" s="3" t="str">
        <f t="shared" si="11"/>
        <v/>
      </c>
      <c r="I82" s="3" t="str">
        <f t="shared" si="12"/>
        <v/>
      </c>
    </row>
    <row r="83" spans="1:9" x14ac:dyDescent="0.25">
      <c r="A83" t="s">
        <v>75</v>
      </c>
      <c r="B83">
        <v>20</v>
      </c>
      <c r="C83">
        <v>18</v>
      </c>
      <c r="D83">
        <v>4.0999999999999996</v>
      </c>
      <c r="E83">
        <v>85.2</v>
      </c>
      <c r="F83" s="1"/>
      <c r="G83" s="3" t="str">
        <f t="shared" si="10"/>
        <v/>
      </c>
      <c r="H83" s="3" t="str">
        <f t="shared" si="11"/>
        <v/>
      </c>
      <c r="I83" s="3" t="str">
        <f t="shared" si="12"/>
        <v/>
      </c>
    </row>
    <row r="84" spans="1:9" x14ac:dyDescent="0.25">
      <c r="A84" t="s">
        <v>76</v>
      </c>
      <c r="B84">
        <v>15.3</v>
      </c>
      <c r="C84">
        <v>4.5</v>
      </c>
      <c r="D84">
        <v>9.1999999999999993</v>
      </c>
      <c r="E84">
        <v>132</v>
      </c>
      <c r="F84" s="1"/>
      <c r="G84" s="3" t="str">
        <f t="shared" si="10"/>
        <v/>
      </c>
      <c r="H84" s="3" t="str">
        <f t="shared" si="11"/>
        <v/>
      </c>
      <c r="I84" s="3" t="str">
        <f t="shared" si="12"/>
        <v/>
      </c>
    </row>
    <row r="85" spans="1:9" x14ac:dyDescent="0.25">
      <c r="A85" t="s">
        <v>77</v>
      </c>
      <c r="B85">
        <v>15.6</v>
      </c>
      <c r="C85">
        <v>6.3</v>
      </c>
      <c r="D85">
        <v>7.7</v>
      </c>
      <c r="E85">
        <v>155.1</v>
      </c>
      <c r="F85" s="1"/>
      <c r="G85" s="3" t="str">
        <f t="shared" si="10"/>
        <v/>
      </c>
      <c r="H85" s="3" t="str">
        <f t="shared" si="11"/>
        <v/>
      </c>
      <c r="I85" s="3" t="str">
        <f t="shared" si="12"/>
        <v/>
      </c>
    </row>
    <row r="86" spans="1:9" x14ac:dyDescent="0.25">
      <c r="A86" t="s">
        <v>78</v>
      </c>
      <c r="B86">
        <v>15.6</v>
      </c>
      <c r="C86">
        <v>6.3</v>
      </c>
      <c r="D86">
        <v>11.6</v>
      </c>
      <c r="E86">
        <v>98.2</v>
      </c>
      <c r="F86" s="1"/>
      <c r="G86" s="3" t="str">
        <f t="shared" si="10"/>
        <v/>
      </c>
      <c r="H86" s="3" t="str">
        <f t="shared" si="11"/>
        <v/>
      </c>
      <c r="I86" s="3" t="str">
        <f t="shared" si="12"/>
        <v/>
      </c>
    </row>
    <row r="87" spans="1:9" x14ac:dyDescent="0.25">
      <c r="A87" t="s">
        <v>79</v>
      </c>
      <c r="B87">
        <v>15.6</v>
      </c>
      <c r="C87">
        <v>5.6</v>
      </c>
      <c r="D87">
        <v>9.8000000000000007</v>
      </c>
      <c r="E87">
        <v>137.1</v>
      </c>
      <c r="F87" s="1"/>
      <c r="G87" s="3" t="str">
        <f t="shared" si="10"/>
        <v/>
      </c>
      <c r="H87" s="3" t="str">
        <f t="shared" si="11"/>
        <v/>
      </c>
      <c r="I87" s="3" t="str">
        <f t="shared" si="12"/>
        <v/>
      </c>
    </row>
    <row r="88" spans="1:9" x14ac:dyDescent="0.25">
      <c r="A88" t="s">
        <v>80</v>
      </c>
      <c r="B88">
        <v>17.399999999999999</v>
      </c>
      <c r="C88">
        <v>5.3</v>
      </c>
      <c r="D88">
        <v>11.5</v>
      </c>
      <c r="E88">
        <v>143.19999999999999</v>
      </c>
      <c r="F88" s="1"/>
      <c r="G88" s="3" t="str">
        <f t="shared" si="10"/>
        <v/>
      </c>
      <c r="H88" s="3" t="str">
        <f t="shared" si="11"/>
        <v/>
      </c>
      <c r="I88" s="3" t="str">
        <f t="shared" si="12"/>
        <v/>
      </c>
    </row>
    <row r="89" spans="1:9" x14ac:dyDescent="0.25">
      <c r="A89" t="s">
        <v>81</v>
      </c>
      <c r="B89">
        <v>15</v>
      </c>
      <c r="C89">
        <v>3.7</v>
      </c>
      <c r="D89">
        <v>7.6</v>
      </c>
      <c r="E89">
        <v>134</v>
      </c>
      <c r="F89" s="1"/>
      <c r="G89" s="3" t="str">
        <f t="shared" si="10"/>
        <v/>
      </c>
      <c r="H89" s="3" t="str">
        <f t="shared" si="11"/>
        <v/>
      </c>
      <c r="I89" s="3" t="str">
        <f t="shared" si="12"/>
        <v/>
      </c>
    </row>
    <row r="90" spans="1:9" x14ac:dyDescent="0.25">
      <c r="A90" t="s">
        <v>82</v>
      </c>
      <c r="B90">
        <v>18</v>
      </c>
      <c r="C90">
        <v>18</v>
      </c>
      <c r="D90">
        <v>9.9</v>
      </c>
      <c r="E90">
        <v>95.3</v>
      </c>
      <c r="F90" s="1"/>
      <c r="G90" s="3" t="str">
        <f t="shared" si="10"/>
        <v/>
      </c>
      <c r="H90" s="3" t="str">
        <f t="shared" si="11"/>
        <v/>
      </c>
      <c r="I90" s="3" t="str">
        <f t="shared" si="12"/>
        <v/>
      </c>
    </row>
    <row r="91" spans="1:9" x14ac:dyDescent="0.25">
      <c r="A91" t="s">
        <v>83</v>
      </c>
      <c r="B91">
        <v>16.8</v>
      </c>
      <c r="C91">
        <v>5.7</v>
      </c>
      <c r="D91">
        <v>8</v>
      </c>
      <c r="E91">
        <v>81.900000000000006</v>
      </c>
      <c r="F91" s="1"/>
      <c r="G91" s="3" t="str">
        <f t="shared" si="10"/>
        <v/>
      </c>
      <c r="H91" s="3" t="str">
        <f t="shared" si="11"/>
        <v/>
      </c>
      <c r="I91" s="3" t="str">
        <f t="shared" si="12"/>
        <v/>
      </c>
    </row>
    <row r="92" spans="1:9" x14ac:dyDescent="0.25">
      <c r="A92" t="s">
        <v>84</v>
      </c>
      <c r="B92">
        <v>17.8</v>
      </c>
      <c r="C92">
        <v>8.1999999999999993</v>
      </c>
      <c r="D92">
        <v>12.9</v>
      </c>
      <c r="E92">
        <v>97.4</v>
      </c>
      <c r="F92" s="1"/>
      <c r="G92" s="3" t="str">
        <f t="shared" si="10"/>
        <v/>
      </c>
      <c r="H92" s="3" t="str">
        <f t="shared" si="11"/>
        <v/>
      </c>
      <c r="I92" s="3" t="str">
        <f t="shared" si="12"/>
        <v/>
      </c>
    </row>
    <row r="93" spans="1:9" x14ac:dyDescent="0.25">
      <c r="A93" t="s">
        <v>85</v>
      </c>
      <c r="B93">
        <v>18</v>
      </c>
      <c r="C93">
        <v>1.4</v>
      </c>
      <c r="D93">
        <v>2</v>
      </c>
      <c r="E93">
        <v>106.6</v>
      </c>
      <c r="F93" s="1"/>
      <c r="G93" s="3" t="str">
        <f t="shared" si="10"/>
        <v/>
      </c>
      <c r="H93" s="3" t="str">
        <f t="shared" si="11"/>
        <v/>
      </c>
      <c r="I93" s="3" t="str">
        <f t="shared" si="12"/>
        <v/>
      </c>
    </row>
    <row r="94" spans="1:9" x14ac:dyDescent="0.25">
      <c r="A94" t="s">
        <v>86</v>
      </c>
      <c r="B94">
        <v>17.600000000000001</v>
      </c>
      <c r="C94">
        <v>1</v>
      </c>
      <c r="D94">
        <v>3.1</v>
      </c>
      <c r="E94">
        <v>123.9</v>
      </c>
      <c r="F94" s="1"/>
      <c r="G94" s="3" t="str">
        <f t="shared" si="10"/>
        <v/>
      </c>
      <c r="H94" s="3" t="str">
        <f t="shared" si="11"/>
        <v/>
      </c>
      <c r="I94" s="3" t="str">
        <f t="shared" si="12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HSP Calcs</vt:lpstr>
      <vt:lpstr>HSP Sphere</vt:lpstr>
      <vt:lpstr>HSP Solvent Blends and Chi</vt:lpstr>
      <vt:lpstr>'HSP Solvent Blends and Chi'!dD</vt:lpstr>
      <vt:lpstr>dD</vt:lpstr>
      <vt:lpstr>'HSP Solvent Blends and Chi'!dH</vt:lpstr>
      <vt:lpstr>dH</vt:lpstr>
      <vt:lpstr>Distance</vt:lpstr>
      <vt:lpstr>'HSP Solvent Blends and Chi'!dP</vt:lpstr>
      <vt:lpstr>dP</vt:lpstr>
      <vt:lpstr>MVolChi</vt:lpstr>
      <vt:lpstr>'HSP Solvent Blends and Chi'!R_</vt:lpstr>
      <vt:lpstr>R_</vt:lpstr>
      <vt:lpstr>RT</vt:lpstr>
      <vt:lpstr>Temperature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Williams, Darren</cp:lastModifiedBy>
  <dcterms:created xsi:type="dcterms:W3CDTF">2011-08-17T19:19:51Z</dcterms:created>
  <dcterms:modified xsi:type="dcterms:W3CDTF">2021-01-04T15:01:30Z</dcterms:modified>
</cp:coreProperties>
</file>